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22980" windowHeight="9555"/>
  </bookViews>
  <sheets>
    <sheet name="Коммерческое предложение" sheetId="1" r:id="rId1"/>
    <sheet name="Рассчет экономии от внедрения" sheetId="2" r:id="rId2"/>
  </sheets>
  <definedNames>
    <definedName name="Print_Area" localSheetId="0">'Коммерческое предложение'!$B$1:$E$80</definedName>
    <definedName name="_xlnm.Print_Area" localSheetId="0">'Коммерческое предложение'!$B$1:$G$83</definedName>
    <definedName name="_xlnm.Print_Area" localSheetId="1">'Рассчет экономии от внедрения'!$A$1:$H$39</definedName>
  </definedNames>
  <calcPr calcId="145621"/>
</workbook>
</file>

<file path=xl/calcChain.xml><?xml version="1.0" encoding="utf-8"?>
<calcChain xmlns="http://schemas.openxmlformats.org/spreadsheetml/2006/main">
  <c r="G28" i="1" l="1"/>
  <c r="G43" i="1"/>
  <c r="B32" i="1" l="1"/>
  <c r="G35" i="2" l="1"/>
  <c r="H35" i="2" s="1"/>
  <c r="E35" i="2"/>
  <c r="F35" i="2" s="1"/>
  <c r="G34" i="2"/>
  <c r="E34" i="2"/>
  <c r="G33" i="2"/>
  <c r="C33" i="2"/>
  <c r="D33" i="2" s="1"/>
  <c r="E33" i="2" s="1"/>
  <c r="F33" i="2" s="1"/>
  <c r="G30" i="2"/>
  <c r="D30" i="2"/>
  <c r="C30" i="2"/>
  <c r="E30" i="2" s="1"/>
  <c r="F30" i="2" s="1"/>
  <c r="H30" i="2" s="1"/>
  <c r="G29" i="2"/>
  <c r="H29" i="2" s="1"/>
  <c r="G28" i="2"/>
  <c r="H28" i="2" s="1"/>
  <c r="G24" i="2"/>
  <c r="H24" i="2" s="1"/>
  <c r="G23" i="2"/>
  <c r="H23" i="2" s="1"/>
  <c r="H25" i="2" s="1"/>
  <c r="G19" i="2"/>
  <c r="E19" i="2"/>
  <c r="F19" i="2" s="1"/>
  <c r="G18" i="2"/>
  <c r="E18" i="2"/>
  <c r="F18" i="2" s="1"/>
  <c r="F17" i="2"/>
  <c r="H17" i="2" s="1"/>
  <c r="E17" i="2"/>
  <c r="E16" i="2"/>
  <c r="F34" i="2" s="1"/>
  <c r="G15" i="2"/>
  <c r="H15" i="2" s="1"/>
  <c r="C15" i="2"/>
  <c r="D15" i="2" s="1"/>
  <c r="E15" i="2" s="1"/>
  <c r="F15" i="2" s="1"/>
  <c r="H12" i="2"/>
  <c r="G9" i="2"/>
  <c r="H9" i="2" s="1"/>
  <c r="F9" i="2"/>
  <c r="E9" i="2"/>
  <c r="G8" i="2"/>
  <c r="H8" i="2" s="1"/>
  <c r="G7" i="2"/>
  <c r="H7" i="2" s="1"/>
  <c r="H33" i="2" l="1"/>
  <c r="H19" i="2"/>
  <c r="H18" i="2"/>
  <c r="F16" i="2"/>
  <c r="H16" i="2" l="1"/>
  <c r="H20" i="2" s="1"/>
  <c r="H34" i="2"/>
  <c r="H36" i="2" s="1"/>
  <c r="H39" i="2" l="1"/>
  <c r="H38" i="2"/>
  <c r="G45" i="1" l="1"/>
  <c r="F49" i="1"/>
  <c r="G49" i="1" s="1"/>
  <c r="B26" i="1"/>
  <c r="B31" i="1"/>
  <c r="B30" i="1"/>
  <c r="F56" i="1"/>
  <c r="G56" i="1" s="1"/>
  <c r="G44" i="1"/>
  <c r="F39" i="1"/>
  <c r="G39" i="1" s="1"/>
  <c r="G63" i="1"/>
  <c r="G62" i="1"/>
  <c r="G61" i="1"/>
  <c r="G60" i="1"/>
  <c r="G59" i="1"/>
  <c r="G58" i="1"/>
  <c r="G57" i="1"/>
  <c r="G64" i="1"/>
  <c r="G48" i="1"/>
  <c r="G47" i="1"/>
  <c r="G46" i="1"/>
  <c r="G40" i="1"/>
  <c r="G38" i="1"/>
  <c r="G67" i="1" l="1"/>
  <c r="G32" i="1" s="1"/>
  <c r="G50" i="1"/>
  <c r="G26" i="1" s="1"/>
  <c r="G65" i="1"/>
  <c r="G30" i="1" s="1"/>
  <c r="G66" i="1"/>
  <c r="G31" i="1" s="1"/>
  <c r="G27" i="1"/>
</calcChain>
</file>

<file path=xl/comments1.xml><?xml version="1.0" encoding="utf-8"?>
<comments xmlns="http://schemas.openxmlformats.org/spreadsheetml/2006/main">
  <authors>
    <author>Денис Виноградов</author>
  </authors>
  <commentList>
    <comment ref="F24" authorId="0">
      <text>
        <r>
          <rPr>
            <b/>
            <sz val="9"/>
            <color indexed="81"/>
            <rFont val="Tahoma"/>
            <family val="2"/>
            <charset val="204"/>
          </rPr>
          <t>Укажите количество диспенсеров</t>
        </r>
      </text>
    </comment>
  </commentList>
</comments>
</file>

<file path=xl/comments2.xml><?xml version="1.0" encoding="utf-8"?>
<comments xmlns="http://schemas.openxmlformats.org/spreadsheetml/2006/main">
  <authors>
    <author>Денис Виноградов</author>
  </authors>
  <commentList>
    <comment ref="F7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один баллончик в месяц</t>
        </r>
      </text>
    </comment>
    <comment ref="F8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Одна сетка или комплект таблеток в месяц на писсуар</t>
        </r>
      </text>
    </comment>
    <comment ref="B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Расход на одну дезинфекцию унитаза или писсуара</t>
        </r>
      </text>
    </comment>
    <comment ref="C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Уборка 2 раза в день</t>
        </r>
      </text>
    </comment>
    <comment ref="D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стоимость литра средства</t>
        </r>
      </text>
    </commen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Стоимость средств для уборки одной точки в день</t>
        </r>
      </text>
    </comment>
    <comment ref="F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стоиомть средств для уборки одной точки в месяц</t>
        </r>
      </text>
    </comment>
    <comment ref="F12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Минимальный закза на прочистку засора писсуров и унитазов</t>
        </r>
      </text>
    </comment>
    <comment ref="F15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Оплата труда в год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Количество дней на которое настроен расход средства в диспенсере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Количество дней на которое настроен расход средства в диспенсере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Расход на одну дезинфекцию унитаза или писсуара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Уборка 2 раза в день</t>
        </r>
      </text>
    </comment>
    <comment ref="D30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стоимость литра средства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Стоимость средств для уборки одной точки в день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204"/>
          </rPr>
          <t>Денис Виноградов:</t>
        </r>
        <r>
          <rPr>
            <sz val="9"/>
            <color indexed="81"/>
            <rFont val="Tahoma"/>
            <family val="2"/>
            <charset val="204"/>
          </rPr>
          <t xml:space="preserve">
стоиомть средств для уборки одной точки в месяц</t>
        </r>
      </text>
    </comment>
  </commentList>
</comments>
</file>

<file path=xl/sharedStrings.xml><?xml version="1.0" encoding="utf-8"?>
<sst xmlns="http://schemas.openxmlformats.org/spreadsheetml/2006/main" count="138" uniqueCount="121">
  <si>
    <t>Артикул</t>
  </si>
  <si>
    <t>Описание</t>
  </si>
  <si>
    <t>Штук в 
упаковке</t>
  </si>
  <si>
    <t>Предоставляется техническая поддержка и консультирование специалистов Заказчика.</t>
  </si>
  <si>
    <t xml:space="preserve">Условия оплаты: в соответствии с договором поставки. </t>
  </si>
  <si>
    <t>Условия и сроки поставки:</t>
  </si>
  <si>
    <t xml:space="preserve">Диспенсеры для унитазов и писсуаров AutoJanitor®, 600 мл </t>
  </si>
  <si>
    <t>Диспенсер для унитазов и писсуаров AutoJanitor®, 600 мл - черный</t>
  </si>
  <si>
    <t>R0410804</t>
  </si>
  <si>
    <t>R0420826</t>
  </si>
  <si>
    <t>R0420804</t>
  </si>
  <si>
    <t>Сменный блок Expressions, очищение и ароматизация, 600 мл</t>
  </si>
  <si>
    <t>R0420806</t>
  </si>
  <si>
    <t>Сменный блок Floral Sense, очищение и ароматизация, 600 мл</t>
  </si>
  <si>
    <t>R0420815</t>
  </si>
  <si>
    <t>Сменный блок Reflections, очищение и ароматизация, 600 мл</t>
  </si>
  <si>
    <t>R0420837</t>
  </si>
  <si>
    <t>Сменный блок Discretion, очищение и ароматизация, 600 мл</t>
  </si>
  <si>
    <t>R0420844</t>
  </si>
  <si>
    <t>Сменный блок Vibrant Sense, очищение и ароматизация, 600 мл</t>
  </si>
  <si>
    <t>R0420846</t>
  </si>
  <si>
    <t>Сменный блок Celebrations, очищение и ароматизация, 600 мл</t>
  </si>
  <si>
    <t>R0420873</t>
  </si>
  <si>
    <t>Сменный блок Mediterranean Citrus, очищение и ароматизация, 600 мл</t>
  </si>
  <si>
    <t>R0640004</t>
  </si>
  <si>
    <t>R0630013</t>
  </si>
  <si>
    <t>R032214</t>
  </si>
  <si>
    <t>R0630009</t>
  </si>
  <si>
    <t>R0630011</t>
  </si>
  <si>
    <t>R0630002</t>
  </si>
  <si>
    <t>Трубка из нержавеющей стали, 1 метр. Удлинитель трубки подачи средства.</t>
  </si>
  <si>
    <t>Седельный комплект Metal для врезки в трубу диаметром от 10 до 16 мм 
(необходимо сверло 3 мм).</t>
  </si>
  <si>
    <t>Седельный комплект Plastic для врезки в трубу диаметром от 10 до 16 мм 
(необходимо сверло 4,5 мм).</t>
  </si>
  <si>
    <t>Комплект In-line для врезку в трубу диаметром 15 мм и выше 
(необходимо сверло 9 мм).</t>
  </si>
  <si>
    <t>Набор для установки одного диспенсера на два унитаза/писсуара 
(дополнительная трубка и держатель для двух трубок).</t>
  </si>
  <si>
    <t>Комплект Detachable для установки в бачок или напрямую в чашу унитаза/писсуара. 
Или как удлинитель трубки для Flexi/Metal/Plastic.</t>
  </si>
  <si>
    <t>Диспенсер для унитазов и писсуаров AutoJanitor®, 600 мл - белый</t>
  </si>
  <si>
    <t>Диспенсер для унитазов и писсуаров AutoJanitor®, 600 мл - хром</t>
  </si>
  <si>
    <t>Сменные блоки для AutoJanitor®, 600 мл, объем картриджа - 6000 порций.</t>
  </si>
  <si>
    <t>Цена
с НДС</t>
  </si>
  <si>
    <t>Сумма
с НДС</t>
  </si>
  <si>
    <t>Кол.</t>
  </si>
  <si>
    <t>Цена указана в Рублях РФ, включая НДС 20%, без учета стоимости доставки.</t>
  </si>
  <si>
    <t>Первоначальные инвестиции на приобретение и установку оборудования</t>
  </si>
  <si>
    <t xml:space="preserve"> Ежемесячный бюджет при настройке расхода на 15 дней (ИНТЕНСИВНЫЙ)</t>
  </si>
  <si>
    <t xml:space="preserve"> Ежемесячный бюджет при настройке расхода на 30 дней (НОРМАЛЬНЫЙ)</t>
  </si>
  <si>
    <t xml:space="preserve"> Ежемесячный бюджет при настройке расхода на 60 дней (ЛЕГКИЙ)</t>
  </si>
  <si>
    <t>Включая расходы на диспенсеры</t>
  </si>
  <si>
    <t>Инсталляционные комплекты</t>
  </si>
  <si>
    <t>В том числе стоимость диспенсеров</t>
  </si>
  <si>
    <t>В том числе стоимость инсталляционного комплета</t>
  </si>
  <si>
    <t>Первоначальные инвенстиции на приобретение и установку оборудования</t>
  </si>
  <si>
    <t>Туалетная комната</t>
  </si>
  <si>
    <t>Количество</t>
  </si>
  <si>
    <t>Унитазов</t>
  </si>
  <si>
    <t>Писсуаров</t>
  </si>
  <si>
    <t>Ароматических диспенсеров</t>
  </si>
  <si>
    <t>Материальные затраты:</t>
  </si>
  <si>
    <t>Затраты за 12 месяцев</t>
  </si>
  <si>
    <t>Баллончики для ароматизиция помещений</t>
  </si>
  <si>
    <t>Экран-сетки или таблетки для писсуаров</t>
  </si>
  <si>
    <t>Уборка с применением дезинфицирующих средств
Расход моющего средства для уборки унитаза и писсуара</t>
  </si>
  <si>
    <t>Потенциальные расходы:</t>
  </si>
  <si>
    <t>Устранение засора писсуара от мочевого камня или унитаза</t>
  </si>
  <si>
    <t>Временные трудозатраты в человеко-часах
(среднечасовая оплата труда = 200 рублей):</t>
  </si>
  <si>
    <t>Время уборки унитаза и писсуара</t>
  </si>
  <si>
    <t>Потрачено времени в день</t>
  </si>
  <si>
    <t>Потрачено времени в Месяц</t>
  </si>
  <si>
    <t>Потрачено времени в Год</t>
  </si>
  <si>
    <t>Очистка унитаза и писсуара 2 раза в день</t>
  </si>
  <si>
    <t>Выбор и закупка ароматических баллончиков</t>
  </si>
  <si>
    <t>Выбор и закупка экранов-сеток</t>
  </si>
  <si>
    <t>Замена и утилизация ароматических баллончиков</t>
  </si>
  <si>
    <t>Замена и утилизацию  экранов-сеток</t>
  </si>
  <si>
    <t>Итого:</t>
  </si>
  <si>
    <t>Разовые расходы на внедрение системы AutoJanitor:</t>
  </si>
  <si>
    <t>Разовые затраты</t>
  </si>
  <si>
    <t>Диспенсер для унитазов и писсуаров AutoJanitor®</t>
  </si>
  <si>
    <t>Установка и настройка диспенсера AutoJanitor®</t>
  </si>
  <si>
    <t>Материальные затраты на систему AutoJanitor:</t>
  </si>
  <si>
    <t>Сменный блок Expressions</t>
  </si>
  <si>
    <t>Уборка с применением дезинфицирующих средств.
Расход моющего средства для уборки унитаза и писсуара</t>
  </si>
  <si>
    <t>Выбор и закупка сменных блоков AutoJanitor</t>
  </si>
  <si>
    <t>Замена и утилизация сменных блоков AutoJanitor</t>
  </si>
  <si>
    <t>Экономия в первый год:</t>
  </si>
  <si>
    <t>Экономия во второй и последующие годы:</t>
  </si>
  <si>
    <t>Устанавливая систему AutoJanitor вы получаете:</t>
  </si>
  <si>
    <t>Отсутствие неприятного запаха</t>
  </si>
  <si>
    <t>Ароматизацию туалетной комнаты</t>
  </si>
  <si>
    <t>Лояльность клиентов и персонала</t>
  </si>
  <si>
    <t>Отсутствие проблем с унитазами и писсурами</t>
  </si>
  <si>
    <t>Вам больше не требуются баллончики для ароматизиция помещений</t>
  </si>
  <si>
    <t>Вам больше не требуются экран-сетки или таблетки для писсуаров</t>
  </si>
  <si>
    <t>Сокращаете расход чистящих и дезинфицирующих средств</t>
  </si>
  <si>
    <t>Вы уменьшаете содержание вредных веществ в сточных водах</t>
  </si>
  <si>
    <t>Ваш персонал тратит меньше время на очистку унитаза и писсуара</t>
  </si>
  <si>
    <t>Уменьшаете затраты на выбор и закупку ароматических баллончиков</t>
  </si>
  <si>
    <t>Уменьшаете затраты на выбор и закупку экранов-сеток</t>
  </si>
  <si>
    <t>Уменьшаете затраты на замену и утилизацию ароматических баллончиков</t>
  </si>
  <si>
    <t>Уменьшаете затраты на замену и утилизацию экранов-сеток</t>
  </si>
  <si>
    <t>Устанавливая систему AutoJanitor вы уменьшаете расходы:</t>
  </si>
  <si>
    <t>Чистые канализационные трубы и сливы без нароста и засоров</t>
  </si>
  <si>
    <t>Приятный запах от унитазов и писсуаров</t>
  </si>
  <si>
    <t>Сокращаете расходы на устранение засоров слива писсуара от мочевого камня</t>
  </si>
  <si>
    <t>Укажите общее количество диспенсеров для унитазов и писсуаров:</t>
  </si>
  <si>
    <t>Уменьшаете содержание вредных веществ в сточных водах</t>
  </si>
  <si>
    <t>Замена одного картриджа в диспенсере - 150 рублей (минимальная сумма заказа 1500 рублей).</t>
  </si>
  <si>
    <t>Дополнительные услуги по установке, настройке диспенсеров и замене расходных материалов:</t>
  </si>
  <si>
    <t>Мы даем гарантию на отсутствие неприятного запаха из писсуаров и унитазов.</t>
  </si>
  <si>
    <t>Чистые писсуары и унитазы без известкового налета и ржавчины</t>
  </si>
  <si>
    <t>Ежемесячный бюджет на сменные блоки</t>
  </si>
  <si>
    <t>Установка диспенсера и настройка режимов работы - 350 рублей  (минимальная сумма заказа 3500 рублей).</t>
  </si>
  <si>
    <t>Мы даём пожизненную гарантию на все диспенсеры, гарантия покрывает любые неисправности и дефекты.</t>
  </si>
  <si>
    <t>Мы даем гарантию на отсутствие известкового налета в канализационных трубах.</t>
  </si>
  <si>
    <t>Мы даем гарантию на отсутствие известкового налета и ржавчины на писсуарах и унитазах.</t>
  </si>
  <si>
    <t>Наши гарантии при использовании AutoJanitor:</t>
  </si>
  <si>
    <t>Мы даем гарантию на отсутствие неприятного запаха в туалете.</t>
  </si>
  <si>
    <t>R0630036</t>
  </si>
  <si>
    <t>Сменный блок со средством BioSense и запахом Мандарин, 600 мл
Усиленное очищение и предотвращение образования мочевого камня
(рекомендуется для писсуаров)</t>
  </si>
  <si>
    <t>Сменный блок со средством BioFlush, усиленное очищение, 600 мл
Усиленное очищение и предотвращение образования мочевого камня.
(рекомендуется для писсуаров)</t>
  </si>
  <si>
    <t>Адаптер-клапан для врезки в трубу диаметром 10 мм и больше.
Необходима дрель 4,5 мм и метчик с тонкой резьбой диаметром 5 мм.
Для резьбового соединения рекомендуем использовать лён или фум-ленту.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</si>
</sst>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[$£-809]#,##0.00"/>
    <numFmt numFmtId="165" formatCode="_-* #,##0.00\ [$₽-419]_-;\-* #,##0.00\ [$₽-419]_-;_-* &quot;-&quot;??\ [$₽-419]_-;_-@_-"/>
    <numFmt numFmtId="166" formatCode="[h]:mm:ss;@"/>
    <numFmt numFmtId="167" formatCode="h:mm;@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00B05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164" fontId="5" fillId="0" borderId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2">
    <xf numFmtId="0" fontId="0" fillId="0" borderId="0" xfId="0"/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4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44" fontId="4" fillId="2" borderId="0" xfId="1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1" fontId="9" fillId="0" borderId="9" xfId="2" applyNumberFormat="1" applyFont="1" applyFill="1" applyBorder="1" applyAlignment="1">
      <alignment horizontal="left" vertical="center" wrapText="1" shrinkToFit="1"/>
    </xf>
    <xf numFmtId="1" fontId="9" fillId="0" borderId="8" xfId="2" applyNumberFormat="1" applyFont="1" applyFill="1" applyBorder="1" applyAlignment="1">
      <alignment horizontal="center" vertical="center" wrapText="1" shrinkToFit="1"/>
    </xf>
    <xf numFmtId="1" fontId="9" fillId="0" borderId="11" xfId="2" applyNumberFormat="1" applyFont="1" applyFill="1" applyBorder="1" applyAlignment="1">
      <alignment horizontal="center" vertical="center" wrapText="1" shrinkToFit="1"/>
    </xf>
    <xf numFmtId="1" fontId="9" fillId="0" borderId="12" xfId="2" applyNumberFormat="1" applyFont="1" applyFill="1" applyBorder="1" applyAlignment="1">
      <alignment horizontal="left" vertical="center" wrapText="1" shrinkToFit="1"/>
    </xf>
    <xf numFmtId="0" fontId="9" fillId="2" borderId="9" xfId="0" applyFont="1" applyFill="1" applyBorder="1" applyAlignment="1" applyProtection="1">
      <alignment vertical="top" wrapText="1" shrinkToFit="1"/>
      <protection locked="0"/>
    </xf>
    <xf numFmtId="0" fontId="1" fillId="0" borderId="12" xfId="0" applyFont="1" applyBorder="1"/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44" fontId="11" fillId="2" borderId="10" xfId="1" applyFont="1" applyFill="1" applyBorder="1" applyAlignment="1">
      <alignment horizontal="left" vertical="center"/>
    </xf>
    <xf numFmtId="0" fontId="11" fillId="2" borderId="12" xfId="0" applyFont="1" applyFill="1" applyBorder="1" applyAlignment="1">
      <alignment horizontal="center" vertical="center"/>
    </xf>
    <xf numFmtId="44" fontId="11" fillId="2" borderId="13" xfId="1" applyFont="1" applyFill="1" applyBorder="1" applyAlignment="1">
      <alignment horizontal="left" vertical="center"/>
    </xf>
    <xf numFmtId="44" fontId="11" fillId="2" borderId="13" xfId="1" applyFont="1" applyFill="1" applyBorder="1" applyAlignment="1">
      <alignment vertical="center"/>
    </xf>
    <xf numFmtId="0" fontId="10" fillId="2" borderId="9" xfId="0" applyFont="1" applyFill="1" applyBorder="1" applyAlignment="1">
      <alignment horizontal="center" vertical="center"/>
    </xf>
    <xf numFmtId="1" fontId="10" fillId="2" borderId="11" xfId="2" applyNumberFormat="1" applyFont="1" applyFill="1" applyBorder="1" applyAlignment="1">
      <alignment horizontal="right" vertical="center"/>
    </xf>
    <xf numFmtId="0" fontId="10" fillId="2" borderId="12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4" fontId="10" fillId="2" borderId="9" xfId="1" applyFont="1" applyFill="1" applyBorder="1" applyAlignment="1">
      <alignment horizontal="left" vertical="center"/>
    </xf>
    <xf numFmtId="1" fontId="4" fillId="2" borderId="9" xfId="0" applyNumberFormat="1" applyFont="1" applyFill="1" applyBorder="1" applyAlignment="1">
      <alignment horizontal="center"/>
    </xf>
    <xf numFmtId="44" fontId="3" fillId="2" borderId="17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" fillId="0" borderId="17" xfId="0" applyFont="1" applyBorder="1"/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2" fontId="4" fillId="2" borderId="0" xfId="1" applyNumberFormat="1" applyFont="1" applyFill="1" applyAlignment="1">
      <alignment vertical="center"/>
    </xf>
    <xf numFmtId="2" fontId="7" fillId="2" borderId="2" xfId="0" applyNumberFormat="1" applyFont="1" applyFill="1" applyBorder="1" applyAlignment="1">
      <alignment horizontal="center" vertical="center" wrapText="1"/>
    </xf>
    <xf numFmtId="2" fontId="3" fillId="2" borderId="17" xfId="1" applyNumberFormat="1" applyFont="1" applyFill="1" applyBorder="1" applyAlignment="1">
      <alignment horizontal="center" vertical="center" wrapText="1"/>
    </xf>
    <xf numFmtId="2" fontId="4" fillId="2" borderId="0" xfId="1" applyNumberFormat="1" applyFont="1" applyFill="1" applyBorder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2" fontId="4" fillId="2" borderId="0" xfId="0" applyNumberFormat="1" applyFont="1" applyFill="1" applyAlignment="1">
      <alignment horizontal="left" vertical="center" wrapText="1"/>
    </xf>
    <xf numFmtId="1" fontId="10" fillId="2" borderId="23" xfId="2" applyNumberFormat="1" applyFont="1" applyFill="1" applyBorder="1" applyAlignment="1">
      <alignment horizontal="right" vertical="center"/>
    </xf>
    <xf numFmtId="44" fontId="10" fillId="2" borderId="12" xfId="1" applyFont="1" applyFill="1" applyBorder="1" applyAlignment="1">
      <alignment horizontal="left" vertical="center"/>
    </xf>
    <xf numFmtId="1" fontId="10" fillId="2" borderId="12" xfId="1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44" fontId="11" fillId="2" borderId="9" xfId="1" applyFont="1" applyFill="1" applyBorder="1" applyAlignment="1">
      <alignment horizontal="left" vertical="center"/>
    </xf>
    <xf numFmtId="1" fontId="11" fillId="2" borderId="9" xfId="1" applyNumberFormat="1" applyFont="1" applyFill="1" applyBorder="1" applyAlignment="1">
      <alignment horizontal="center" vertical="center"/>
    </xf>
    <xf numFmtId="0" fontId="9" fillId="2" borderId="12" xfId="0" applyFont="1" applyFill="1" applyBorder="1" applyAlignment="1" applyProtection="1">
      <alignment horizontal="left" vertical="top" wrapText="1" shrinkToFit="1"/>
      <protection locked="0"/>
    </xf>
    <xf numFmtId="44" fontId="11" fillId="2" borderId="12" xfId="1" applyFont="1" applyFill="1" applyBorder="1" applyAlignment="1">
      <alignment vertical="center"/>
    </xf>
    <xf numFmtId="1" fontId="11" fillId="2" borderId="12" xfId="1" applyNumberFormat="1" applyFont="1" applyFill="1" applyBorder="1" applyAlignment="1">
      <alignment horizontal="center" vertical="center"/>
    </xf>
    <xf numFmtId="1" fontId="9" fillId="0" borderId="0" xfId="2" applyNumberFormat="1" applyFont="1" applyFill="1" applyBorder="1" applyAlignment="1">
      <alignment horizontal="center" vertical="center" wrapText="1" shrinkToFit="1"/>
    </xf>
    <xf numFmtId="0" fontId="9" fillId="2" borderId="0" xfId="0" applyFont="1" applyFill="1" applyBorder="1" applyAlignment="1" applyProtection="1">
      <alignment horizontal="left" vertical="top" wrapText="1" shrinkToFit="1"/>
      <protection locked="0"/>
    </xf>
    <xf numFmtId="0" fontId="11" fillId="2" borderId="0" xfId="0" applyFont="1" applyFill="1" applyBorder="1" applyAlignment="1">
      <alignment horizontal="center" vertical="center"/>
    </xf>
    <xf numFmtId="44" fontId="11" fillId="2" borderId="0" xfId="1" applyFont="1" applyFill="1" applyBorder="1" applyAlignment="1">
      <alignment vertical="center"/>
    </xf>
    <xf numFmtId="1" fontId="11" fillId="2" borderId="0" xfId="1" applyNumberFormat="1" applyFont="1" applyFill="1" applyBorder="1" applyAlignment="1">
      <alignment horizontal="center" vertical="center"/>
    </xf>
    <xf numFmtId="1" fontId="7" fillId="2" borderId="8" xfId="2" applyNumberFormat="1" applyFont="1" applyFill="1" applyBorder="1" applyAlignment="1">
      <alignment horizontal="right" vertical="center"/>
    </xf>
    <xf numFmtId="0" fontId="12" fillId="0" borderId="9" xfId="0" applyFont="1" applyBorder="1"/>
    <xf numFmtId="0" fontId="7" fillId="2" borderId="9" xfId="0" applyFont="1" applyFill="1" applyBorder="1" applyAlignment="1">
      <alignment horizontal="center" vertical="center"/>
    </xf>
    <xf numFmtId="44" fontId="7" fillId="2" borderId="9" xfId="1" applyFont="1" applyFill="1" applyBorder="1" applyAlignment="1">
      <alignment horizontal="left" vertical="center"/>
    </xf>
    <xf numFmtId="1" fontId="7" fillId="2" borderId="9" xfId="1" applyNumberFormat="1" applyFont="1" applyFill="1" applyBorder="1" applyAlignment="1">
      <alignment horizontal="center"/>
    </xf>
    <xf numFmtId="0" fontId="2" fillId="2" borderId="0" xfId="0" applyFont="1" applyFill="1" applyAlignment="1">
      <alignment vertical="center"/>
    </xf>
    <xf numFmtId="1" fontId="4" fillId="2" borderId="26" xfId="2" applyNumberFormat="1" applyFont="1" applyFill="1" applyBorder="1" applyAlignment="1">
      <alignment horizontal="right" vertical="center"/>
    </xf>
    <xf numFmtId="0" fontId="8" fillId="2" borderId="27" xfId="3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center" vertical="center"/>
    </xf>
    <xf numFmtId="44" fontId="4" fillId="2" borderId="27" xfId="1" applyFont="1" applyFill="1" applyBorder="1" applyAlignment="1">
      <alignment vertical="center"/>
    </xf>
    <xf numFmtId="44" fontId="4" fillId="2" borderId="28" xfId="1" applyFont="1" applyFill="1" applyBorder="1" applyAlignment="1">
      <alignment vertical="center"/>
    </xf>
    <xf numFmtId="44" fontId="11" fillId="2" borderId="12" xfId="1" applyFont="1" applyFill="1" applyBorder="1" applyAlignment="1">
      <alignment horizontal="left" vertical="center"/>
    </xf>
    <xf numFmtId="1" fontId="4" fillId="2" borderId="27" xfId="1" applyNumberFormat="1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right" vertical="center"/>
    </xf>
    <xf numFmtId="44" fontId="13" fillId="3" borderId="29" xfId="1" applyFont="1" applyFill="1" applyBorder="1" applyAlignment="1">
      <alignment vertical="center"/>
    </xf>
    <xf numFmtId="44" fontId="4" fillId="2" borderId="0" xfId="0" applyNumberFormat="1" applyFont="1" applyFill="1" applyAlignment="1">
      <alignment vertical="center"/>
    </xf>
    <xf numFmtId="1" fontId="12" fillId="0" borderId="8" xfId="2" applyNumberFormat="1" applyFont="1" applyFill="1" applyBorder="1" applyAlignment="1">
      <alignment horizontal="center" vertical="center" wrapText="1" shrinkToFit="1"/>
    </xf>
    <xf numFmtId="1" fontId="12" fillId="0" borderId="9" xfId="2" applyNumberFormat="1" applyFont="1" applyFill="1" applyBorder="1" applyAlignment="1">
      <alignment horizontal="left" vertical="center" wrapText="1" shrinkToFit="1"/>
    </xf>
    <xf numFmtId="1" fontId="7" fillId="2" borderId="9" xfId="1" applyNumberFormat="1" applyFont="1" applyFill="1" applyBorder="1" applyAlignment="1">
      <alignment horizontal="center" vertical="center"/>
    </xf>
    <xf numFmtId="44" fontId="7" fillId="2" borderId="10" xfId="1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center" vertical="center" wrapText="1"/>
    </xf>
    <xf numFmtId="1" fontId="17" fillId="2" borderId="0" xfId="0" applyNumberFormat="1" applyFont="1" applyFill="1" applyBorder="1" applyAlignment="1">
      <alignment horizontal="center" vertical="center" wrapText="1"/>
    </xf>
    <xf numFmtId="44" fontId="13" fillId="4" borderId="29" xfId="1" applyFont="1" applyFill="1" applyBorder="1" applyAlignment="1">
      <alignment vertical="center"/>
    </xf>
    <xf numFmtId="44" fontId="13" fillId="4" borderId="18" xfId="1" applyFont="1" applyFill="1" applyBorder="1" applyAlignment="1">
      <alignment vertical="center"/>
    </xf>
    <xf numFmtId="44" fontId="13" fillId="2" borderId="16" xfId="1" applyFont="1" applyFill="1" applyBorder="1" applyAlignment="1">
      <alignment vertical="center"/>
    </xf>
    <xf numFmtId="0" fontId="22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right" vertical="center"/>
    </xf>
    <xf numFmtId="1" fontId="22" fillId="2" borderId="0" xfId="0" applyNumberFormat="1" applyFont="1" applyFill="1" applyBorder="1" applyAlignment="1">
      <alignment horizontal="center" vertical="center" wrapText="1"/>
    </xf>
    <xf numFmtId="44" fontId="13" fillId="3" borderId="16" xfId="1" applyFont="1" applyFill="1" applyBorder="1" applyAlignment="1">
      <alignment vertical="center"/>
    </xf>
    <xf numFmtId="0" fontId="14" fillId="3" borderId="5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1" fontId="4" fillId="2" borderId="25" xfId="2" applyNumberFormat="1" applyFont="1" applyFill="1" applyBorder="1" applyAlignment="1">
      <alignment horizontal="right" vertical="center"/>
    </xf>
    <xf numFmtId="0" fontId="7" fillId="2" borderId="1" xfId="3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4" fontId="4" fillId="2" borderId="1" xfId="1" applyFont="1" applyFill="1" applyBorder="1" applyAlignment="1">
      <alignment horizontal="left" vertical="center"/>
    </xf>
    <xf numFmtId="2" fontId="4" fillId="2" borderId="1" xfId="1" applyNumberFormat="1" applyFont="1" applyFill="1" applyBorder="1" applyAlignment="1">
      <alignment horizontal="left" vertical="center"/>
    </xf>
    <xf numFmtId="44" fontId="4" fillId="2" borderId="16" xfId="1" applyFont="1" applyFill="1" applyBorder="1" applyAlignment="1">
      <alignment horizontal="left" vertical="center"/>
    </xf>
    <xf numFmtId="1" fontId="4" fillId="2" borderId="4" xfId="2" applyNumberFormat="1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44" fontId="4" fillId="2" borderId="5" xfId="1" applyFont="1" applyFill="1" applyBorder="1" applyAlignment="1">
      <alignment horizontal="center" vertical="center"/>
    </xf>
    <xf numFmtId="2" fontId="4" fillId="2" borderId="5" xfId="1" applyNumberFormat="1" applyFont="1" applyFill="1" applyBorder="1" applyAlignment="1">
      <alignment horizontal="center" vertical="center"/>
    </xf>
    <xf numFmtId="44" fontId="4" fillId="2" borderId="6" xfId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 wrapText="1"/>
    </xf>
    <xf numFmtId="2" fontId="7" fillId="4" borderId="5" xfId="0" applyNumberFormat="1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/>
    </xf>
    <xf numFmtId="0" fontId="12" fillId="0" borderId="30" xfId="0" applyFont="1" applyBorder="1" applyAlignment="1">
      <alignment horizontal="left" vertical="center"/>
    </xf>
    <xf numFmtId="0" fontId="12" fillId="0" borderId="3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21" xfId="0" applyFont="1" applyBorder="1" applyAlignment="1">
      <alignment horizontal="left" vertical="center"/>
    </xf>
    <xf numFmtId="0" fontId="12" fillId="5" borderId="3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2" fillId="0" borderId="33" xfId="0" applyFont="1" applyBorder="1" applyAlignment="1">
      <alignment horizontal="left" vertical="center"/>
    </xf>
    <xf numFmtId="0" fontId="12" fillId="5" borderId="34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165" fontId="0" fillId="0" borderId="5" xfId="0" applyNumberForma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65" fontId="0" fillId="0" borderId="35" xfId="0" applyNumberFormat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0" fontId="12" fillId="5" borderId="18" xfId="0" applyFont="1" applyFill="1" applyBorder="1" applyAlignment="1">
      <alignment horizontal="center" vertical="center"/>
    </xf>
    <xf numFmtId="0" fontId="0" fillId="5" borderId="18" xfId="0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12" fillId="0" borderId="7" xfId="0" applyFont="1" applyBorder="1" applyAlignment="1">
      <alignment horizontal="left" vertical="center" wrapText="1"/>
    </xf>
    <xf numFmtId="165" fontId="18" fillId="0" borderId="35" xfId="0" applyNumberFormat="1" applyFont="1" applyBorder="1" applyAlignment="1">
      <alignment horizontal="center" vertical="center" wrapText="1"/>
    </xf>
    <xf numFmtId="165" fontId="1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166" fontId="12" fillId="5" borderId="37" xfId="0" applyNumberFormat="1" applyFont="1" applyFill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0" fontId="0" fillId="0" borderId="0" xfId="0" applyNumberFormat="1" applyFont="1" applyBorder="1" applyAlignment="1">
      <alignment horizontal="center" vertical="center"/>
    </xf>
    <xf numFmtId="167" fontId="0" fillId="0" borderId="0" xfId="0" applyNumberFormat="1" applyBorder="1" applyAlignment="1">
      <alignment horizontal="center" vertical="center"/>
    </xf>
    <xf numFmtId="0" fontId="0" fillId="0" borderId="15" xfId="0" applyBorder="1" applyAlignment="1">
      <alignment horizontal="left" vertical="center" wrapText="1"/>
    </xf>
    <xf numFmtId="167" fontId="0" fillId="0" borderId="3" xfId="0" applyNumberFormat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0" fontId="0" fillId="0" borderId="25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6" fillId="0" borderId="18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65" fontId="0" fillId="0" borderId="0" xfId="0" applyNumberFormat="1" applyAlignment="1">
      <alignment horizontal="center" vertical="center"/>
    </xf>
    <xf numFmtId="0" fontId="12" fillId="0" borderId="4" xfId="0" applyFont="1" applyBorder="1" applyAlignment="1">
      <alignment horizontal="left" vertical="center" wrapText="1"/>
    </xf>
    <xf numFmtId="167" fontId="0" fillId="0" borderId="5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43" fontId="0" fillId="0" borderId="1" xfId="4" applyFont="1" applyBorder="1" applyAlignment="1">
      <alignment horizontal="center" vertical="center"/>
    </xf>
    <xf numFmtId="43" fontId="0" fillId="0" borderId="0" xfId="4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21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right" vertical="center"/>
    </xf>
    <xf numFmtId="1" fontId="22" fillId="6" borderId="0" xfId="0" applyNumberFormat="1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49" fontId="10" fillId="2" borderId="0" xfId="0" applyNumberFormat="1" applyFont="1" applyFill="1" applyAlignment="1">
      <alignment horizontal="left" vertical="center" wrapText="1"/>
    </xf>
    <xf numFmtId="2" fontId="10" fillId="2" borderId="0" xfId="0" applyNumberFormat="1" applyFont="1" applyFill="1" applyAlignment="1">
      <alignment horizontal="center" vertical="center"/>
    </xf>
    <xf numFmtId="165" fontId="23" fillId="2" borderId="6" xfId="0" applyNumberFormat="1" applyFont="1" applyFill="1" applyBorder="1" applyAlignment="1">
      <alignment horizontal="right" vertical="center"/>
    </xf>
    <xf numFmtId="165" fontId="23" fillId="2" borderId="16" xfId="0" applyNumberFormat="1" applyFont="1" applyFill="1" applyBorder="1" applyAlignment="1">
      <alignment horizontal="center" vertical="center"/>
    </xf>
    <xf numFmtId="1" fontId="0" fillId="0" borderId="26" xfId="2" applyNumberFormat="1" applyFont="1" applyFill="1" applyBorder="1" applyAlignment="1">
      <alignment horizontal="center" vertical="center" wrapText="1" shrinkToFit="1"/>
    </xf>
    <xf numFmtId="0" fontId="0" fillId="2" borderId="27" xfId="0" applyFont="1" applyFill="1" applyBorder="1" applyAlignment="1" applyProtection="1">
      <alignment vertical="top" wrapText="1" shrinkToFit="1"/>
      <protection locked="0"/>
    </xf>
    <xf numFmtId="0" fontId="10" fillId="2" borderId="27" xfId="0" applyFont="1" applyFill="1" applyBorder="1" applyAlignment="1">
      <alignment horizontal="center" vertical="center"/>
    </xf>
    <xf numFmtId="44" fontId="10" fillId="2" borderId="27" xfId="1" applyFont="1" applyFill="1" applyBorder="1" applyAlignment="1">
      <alignment horizontal="left" vertical="center"/>
    </xf>
    <xf numFmtId="1" fontId="10" fillId="2" borderId="27" xfId="1" applyNumberFormat="1" applyFont="1" applyFill="1" applyBorder="1" applyAlignment="1">
      <alignment horizontal="center" vertical="center"/>
    </xf>
    <xf numFmtId="44" fontId="10" fillId="2" borderId="28" xfId="1" applyFont="1" applyFill="1" applyBorder="1" applyAlignment="1">
      <alignment horizontal="left" vertical="center"/>
    </xf>
    <xf numFmtId="44" fontId="7" fillId="2" borderId="10" xfId="0" applyNumberFormat="1" applyFont="1" applyFill="1" applyBorder="1" applyAlignment="1">
      <alignment vertical="center"/>
    </xf>
    <xf numFmtId="44" fontId="16" fillId="2" borderId="22" xfId="1" applyFont="1" applyFill="1" applyBorder="1" applyAlignment="1">
      <alignment horizontal="center" vertical="center" wrapText="1"/>
    </xf>
    <xf numFmtId="44" fontId="10" fillId="2" borderId="10" xfId="0" applyNumberFormat="1" applyFont="1" applyFill="1" applyBorder="1" applyAlignment="1">
      <alignment vertical="center"/>
    </xf>
    <xf numFmtId="44" fontId="10" fillId="2" borderId="13" xfId="0" applyNumberFormat="1" applyFont="1" applyFill="1" applyBorder="1" applyAlignment="1">
      <alignment vertical="center"/>
    </xf>
    <xf numFmtId="44" fontId="10" fillId="2" borderId="14" xfId="1" applyFont="1" applyFill="1" applyBorder="1" applyAlignment="1">
      <alignment vertical="center"/>
    </xf>
    <xf numFmtId="44" fontId="10" fillId="2" borderId="6" xfId="1" applyFont="1" applyFill="1" applyBorder="1" applyAlignment="1">
      <alignment horizontal="center" vertical="center"/>
    </xf>
    <xf numFmtId="0" fontId="15" fillId="3" borderId="15" xfId="0" applyNumberFormat="1" applyFont="1" applyFill="1" applyBorder="1" applyAlignment="1" applyProtection="1">
      <alignment horizontal="right" vertical="center" shrinkToFit="1"/>
      <protection locked="0"/>
    </xf>
    <xf numFmtId="0" fontId="15" fillId="3" borderId="3" xfId="0" applyNumberFormat="1" applyFont="1" applyFill="1" applyBorder="1" applyAlignment="1" applyProtection="1">
      <alignment horizontal="right" vertical="center" shrinkToFit="1"/>
      <protection locked="0"/>
    </xf>
    <xf numFmtId="0" fontId="15" fillId="3" borderId="29" xfId="0" applyNumberFormat="1" applyFont="1" applyFill="1" applyBorder="1" applyAlignment="1" applyProtection="1">
      <alignment horizontal="right" vertical="center" shrinkToFit="1"/>
      <protection locked="0"/>
    </xf>
    <xf numFmtId="0" fontId="15" fillId="4" borderId="25" xfId="0" applyNumberFormat="1" applyFont="1" applyFill="1" applyBorder="1" applyAlignment="1" applyProtection="1">
      <alignment horizontal="right" vertical="center" shrinkToFit="1"/>
      <protection locked="0"/>
    </xf>
    <xf numFmtId="0" fontId="15" fillId="4" borderId="1" xfId="0" applyNumberFormat="1" applyFont="1" applyFill="1" applyBorder="1" applyAlignment="1" applyProtection="1">
      <alignment horizontal="right" vertical="center" shrinkToFit="1"/>
      <protection locked="0"/>
    </xf>
    <xf numFmtId="0" fontId="15" fillId="4" borderId="16" xfId="0" applyNumberFormat="1" applyFont="1" applyFill="1" applyBorder="1" applyAlignment="1" applyProtection="1">
      <alignment horizontal="right" vertical="center" shrinkToFit="1"/>
      <protection locked="0"/>
    </xf>
    <xf numFmtId="0" fontId="15" fillId="3" borderId="25" xfId="0" applyNumberFormat="1" applyFont="1" applyFill="1" applyBorder="1" applyAlignment="1" applyProtection="1">
      <alignment horizontal="right" vertical="center" shrinkToFit="1"/>
      <protection locked="0"/>
    </xf>
    <xf numFmtId="0" fontId="15" fillId="3" borderId="1" xfId="0" applyNumberFormat="1" applyFont="1" applyFill="1" applyBorder="1" applyAlignment="1" applyProtection="1">
      <alignment horizontal="right" vertical="center" shrinkToFit="1"/>
      <protection locked="0"/>
    </xf>
    <xf numFmtId="0" fontId="15" fillId="3" borderId="16" xfId="0" applyNumberFormat="1" applyFont="1" applyFill="1" applyBorder="1" applyAlignment="1" applyProtection="1">
      <alignment horizontal="right" vertical="center" shrinkToFit="1"/>
      <protection locked="0"/>
    </xf>
    <xf numFmtId="0" fontId="15" fillId="4" borderId="25" xfId="0" applyNumberFormat="1" applyFont="1" applyFill="1" applyBorder="1" applyAlignment="1" applyProtection="1">
      <alignment horizontal="right" vertical="center" shrinkToFit="1"/>
    </xf>
    <xf numFmtId="0" fontId="15" fillId="4" borderId="1" xfId="0" applyNumberFormat="1" applyFont="1" applyFill="1" applyBorder="1" applyAlignment="1" applyProtection="1">
      <alignment horizontal="right" vertical="center" shrinkToFit="1"/>
    </xf>
    <xf numFmtId="0" fontId="15" fillId="4" borderId="16" xfId="0" applyNumberFormat="1" applyFont="1" applyFill="1" applyBorder="1" applyAlignment="1" applyProtection="1">
      <alignment horizontal="right" vertical="center" shrinkToFit="1"/>
    </xf>
    <xf numFmtId="0" fontId="15" fillId="2" borderId="25" xfId="0" applyNumberFormat="1" applyFont="1" applyFill="1" applyBorder="1" applyAlignment="1" applyProtection="1">
      <alignment horizontal="right" vertical="center" shrinkToFit="1"/>
      <protection locked="0"/>
    </xf>
    <xf numFmtId="0" fontId="15" fillId="2" borderId="1" xfId="0" applyNumberFormat="1" applyFont="1" applyFill="1" applyBorder="1" applyAlignment="1" applyProtection="1">
      <alignment horizontal="right" vertical="center" shrinkToFit="1"/>
      <protection locked="0"/>
    </xf>
    <xf numFmtId="0" fontId="15" fillId="2" borderId="16" xfId="0" applyNumberFormat="1" applyFont="1" applyFill="1" applyBorder="1" applyAlignment="1" applyProtection="1">
      <alignment horizontal="right" vertical="center" shrinkToFit="1"/>
      <protection locked="0"/>
    </xf>
    <xf numFmtId="0" fontId="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49" fontId="7" fillId="2" borderId="0" xfId="0" applyNumberFormat="1" applyFont="1" applyFill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49" fontId="10" fillId="2" borderId="0" xfId="0" applyNumberFormat="1" applyFont="1" applyFill="1" applyAlignment="1">
      <alignment horizontal="left" vertical="center" wrapText="1"/>
    </xf>
    <xf numFmtId="49" fontId="4" fillId="2" borderId="0" xfId="0" applyNumberFormat="1" applyFont="1" applyFill="1" applyAlignment="1">
      <alignment horizontal="left" vertical="center" wrapText="1"/>
    </xf>
    <xf numFmtId="49" fontId="7" fillId="2" borderId="0" xfId="0" applyNumberFormat="1" applyFont="1" applyFill="1" applyAlignment="1">
      <alignment horizontal="left" vertical="center" wrapText="1"/>
    </xf>
    <xf numFmtId="0" fontId="23" fillId="2" borderId="4" xfId="0" applyFont="1" applyFill="1" applyBorder="1" applyAlignment="1">
      <alignment horizontal="right" vertical="center" wrapText="1"/>
    </xf>
    <xf numFmtId="0" fontId="23" fillId="2" borderId="5" xfId="0" applyFont="1" applyFill="1" applyBorder="1" applyAlignment="1">
      <alignment horizontal="right" vertical="center" wrapText="1"/>
    </xf>
    <xf numFmtId="0" fontId="23" fillId="2" borderId="25" xfId="0" applyFont="1" applyFill="1" applyBorder="1" applyAlignment="1">
      <alignment horizontal="right" vertical="center" wrapText="1"/>
    </xf>
    <xf numFmtId="0" fontId="23" fillId="2" borderId="1" xfId="0" applyFont="1" applyFill="1" applyBorder="1" applyAlignment="1">
      <alignment horizontal="right" vertical="center" wrapText="1"/>
    </xf>
  </cellXfs>
  <cellStyles count="5">
    <cellStyle name="Normal 4" xfId="2"/>
    <cellStyle name="Гиперссылка" xfId="3" builtinId="8"/>
    <cellStyle name="Денежный" xfId="1" builtinId="4"/>
    <cellStyle name="Обычный" xfId="0" builtinId="0"/>
    <cellStyle name="Финансовый" xfId="4" builtinId="3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emf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170020</xdr:colOff>
      <xdr:row>0</xdr:row>
      <xdr:rowOff>1030606</xdr:rowOff>
    </xdr:from>
    <xdr:to>
      <xdr:col>6</xdr:col>
      <xdr:colOff>894021</xdr:colOff>
      <xdr:row>16</xdr:row>
      <xdr:rowOff>116206</xdr:rowOff>
    </xdr:to>
    <xdr:pic>
      <xdr:nvPicPr>
        <xdr:cNvPr id="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895" y="1030606"/>
          <a:ext cx="2552801" cy="3695700"/>
        </a:xfrm>
        <a:prstGeom prst="rect">
          <a:avLst/>
        </a:prstGeom>
        <a:noFill/>
        <a:ln>
          <a:noFill/>
        </a:ln>
        <a:scene3d>
          <a:camera prst="orthographicFront"/>
          <a:lightRig rig="threePt" dir="t"/>
        </a:scene3d>
        <a:sp3d>
          <a:bevelT/>
          <a:bevelB w="165100" prst="coolSlant"/>
        </a:sp3d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0</xdr:row>
      <xdr:rowOff>46815</xdr:rowOff>
    </xdr:from>
    <xdr:to>
      <xdr:col>5</xdr:col>
      <xdr:colOff>0</xdr:colOff>
      <xdr:row>0</xdr:row>
      <xdr:rowOff>861061</xdr:rowOff>
    </xdr:to>
    <xdr:grpSp>
      <xdr:nvGrpSpPr>
        <xdr:cNvPr id="28" name="Группа 27"/>
        <xdr:cNvGrpSpPr/>
      </xdr:nvGrpSpPr>
      <xdr:grpSpPr>
        <a:xfrm>
          <a:off x="238125" y="46815"/>
          <a:ext cx="7019925" cy="814246"/>
          <a:chOff x="147887" y="35872"/>
          <a:chExt cx="7133049" cy="663880"/>
        </a:xfrm>
      </xdr:grpSpPr>
      <xdr:sp macro="" textlink="">
        <xdr:nvSpPr>
          <xdr:cNvPr id="29" name="Надпись 2"/>
          <xdr:cNvSpPr txBox="1">
            <a:spLocks noChangeArrowheads="1"/>
          </xdr:cNvSpPr>
        </xdr:nvSpPr>
        <xdr:spPr bwMode="auto">
          <a:xfrm>
            <a:off x="1664355" y="35872"/>
            <a:ext cx="5616581" cy="61064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0" tIns="0" rIns="0" bIns="0" anchor="t" anchorCtr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ru-RU" sz="1600" b="1">
                <a:solidFill>
                  <a:schemeClr val="tx1"/>
                </a:solidFill>
                <a:effectLst/>
                <a:latin typeface="Calibri"/>
                <a:ea typeface="Calibri"/>
                <a:cs typeface="Calibri"/>
              </a:rPr>
              <a:t>Система очистки и ароматизации писсуаров и унитазов </a:t>
            </a:r>
            <a:br>
              <a:rPr lang="ru-RU" sz="1600" b="1">
                <a:solidFill>
                  <a:schemeClr val="tx1"/>
                </a:solidFill>
                <a:effectLst/>
                <a:latin typeface="Calibri"/>
                <a:ea typeface="Calibri"/>
                <a:cs typeface="Calibri"/>
              </a:rPr>
            </a:br>
            <a:r>
              <a:rPr lang="ru-RU" sz="1600" b="1">
                <a:solidFill>
                  <a:schemeClr val="tx1"/>
                </a:solidFill>
                <a:effectLst/>
                <a:latin typeface="Calibri"/>
                <a:ea typeface="Calibri"/>
                <a:cs typeface="Calibri"/>
              </a:rPr>
              <a:t>от компании Rubbermaid Commerсial Product.</a:t>
            </a:r>
            <a:endParaRPr lang="ru-RU" sz="1100">
              <a:solidFill>
                <a:schemeClr val="tx1"/>
              </a:solidFill>
              <a:effectLst/>
              <a:latin typeface="Calibri"/>
              <a:ea typeface="Calibri"/>
              <a:cs typeface="Times New Roman"/>
            </a:endParaRPr>
          </a:p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ru-RU" sz="1000">
                <a:solidFill>
                  <a:schemeClr val="tx1"/>
                </a:solidFill>
                <a:effectLst/>
                <a:latin typeface="Calibri"/>
                <a:ea typeface="Calibri"/>
                <a:cs typeface="Calibri"/>
              </a:rPr>
              <a:t>Будем рады видеть Вас на нашем сайте </a:t>
            </a:r>
            <a:r>
              <a:rPr lang="ru-RU" sz="1000" u="sng">
                <a:solidFill>
                  <a:schemeClr val="tx1"/>
                </a:solidFill>
                <a:effectLst/>
                <a:latin typeface="Calibri"/>
                <a:ea typeface="Calibri"/>
                <a:cs typeface="Calibri"/>
              </a:rPr>
              <a:t>www.rubbermaid.com.ru</a:t>
            </a:r>
            <a:endParaRPr lang="ru-RU" sz="1100">
              <a:solidFill>
                <a:schemeClr val="tx1"/>
              </a:solidFill>
              <a:effectLst/>
              <a:latin typeface="Calibri"/>
              <a:ea typeface="Calibri"/>
              <a:cs typeface="Times New Roman"/>
            </a:endParaRPr>
          </a:p>
        </xdr:txBody>
      </xdr:sp>
      <xdr:pic>
        <xdr:nvPicPr>
          <xdr:cNvPr id="31" name="Рисунок 3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7887" y="41193"/>
            <a:ext cx="1652987" cy="658559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2</xdr:col>
      <xdr:colOff>1356359</xdr:colOff>
      <xdr:row>54</xdr:row>
      <xdr:rowOff>30480</xdr:rowOff>
    </xdr:from>
    <xdr:to>
      <xdr:col>2</xdr:col>
      <xdr:colOff>3693012</xdr:colOff>
      <xdr:row>54</xdr:row>
      <xdr:rowOff>1409700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779" y="22966680"/>
          <a:ext cx="2336653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220980</xdr:colOff>
      <xdr:row>36</xdr:row>
      <xdr:rowOff>114989</xdr:rowOff>
    </xdr:from>
    <xdr:to>
      <xdr:col>2</xdr:col>
      <xdr:colOff>2316480</xdr:colOff>
      <xdr:row>36</xdr:row>
      <xdr:rowOff>1432561</xdr:rowOff>
    </xdr:to>
    <xdr:pic>
      <xdr:nvPicPr>
        <xdr:cNvPr id="33" name="Рисунок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1"/>
        <a:stretch/>
      </xdr:blipFill>
      <xdr:spPr bwMode="auto">
        <a:xfrm>
          <a:off x="449580" y="10661069"/>
          <a:ext cx="2788920" cy="1317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2502485</xdr:colOff>
      <xdr:row>43</xdr:row>
      <xdr:rowOff>160020</xdr:rowOff>
    </xdr:from>
    <xdr:to>
      <xdr:col>2</xdr:col>
      <xdr:colOff>4364355</xdr:colOff>
      <xdr:row>43</xdr:row>
      <xdr:rowOff>1051627</xdr:rowOff>
    </xdr:to>
    <xdr:pic>
      <xdr:nvPicPr>
        <xdr:cNvPr id="39" name="Picture 10" descr="metal saddle kit white r0640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4" b="32546"/>
        <a:stretch/>
      </xdr:blipFill>
      <xdr:spPr bwMode="auto">
        <a:xfrm>
          <a:off x="3195905" y="8618220"/>
          <a:ext cx="1861870" cy="891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2735579</xdr:colOff>
      <xdr:row>44</xdr:row>
      <xdr:rowOff>195756</xdr:rowOff>
    </xdr:from>
    <xdr:to>
      <xdr:col>2</xdr:col>
      <xdr:colOff>4282440</xdr:colOff>
      <xdr:row>44</xdr:row>
      <xdr:rowOff>1036320</xdr:rowOff>
    </xdr:to>
    <xdr:pic>
      <xdr:nvPicPr>
        <xdr:cNvPr id="40" name="Picture 8" descr="plastic saddle kit black r06300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21" t="36365" r="7952" b="30349"/>
        <a:stretch/>
      </xdr:blipFill>
      <xdr:spPr bwMode="auto">
        <a:xfrm>
          <a:off x="3428999" y="9728376"/>
          <a:ext cx="1546861" cy="840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2476500</xdr:colOff>
      <xdr:row>45</xdr:row>
      <xdr:rowOff>190499</xdr:rowOff>
    </xdr:from>
    <xdr:to>
      <xdr:col>2</xdr:col>
      <xdr:colOff>4343400</xdr:colOff>
      <xdr:row>45</xdr:row>
      <xdr:rowOff>1047076</xdr:rowOff>
    </xdr:to>
    <xdr:pic>
      <xdr:nvPicPr>
        <xdr:cNvPr id="41" name="Picture 4" descr="in line kit r0322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749" b="26415"/>
        <a:stretch/>
      </xdr:blipFill>
      <xdr:spPr bwMode="auto">
        <a:xfrm>
          <a:off x="3169920" y="10797539"/>
          <a:ext cx="1866900" cy="856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2377440</xdr:colOff>
      <xdr:row>46</xdr:row>
      <xdr:rowOff>396240</xdr:rowOff>
    </xdr:from>
    <xdr:to>
      <xdr:col>2</xdr:col>
      <xdr:colOff>4377691</xdr:colOff>
      <xdr:row>46</xdr:row>
      <xdr:rowOff>1037459</xdr:rowOff>
    </xdr:to>
    <xdr:pic>
      <xdr:nvPicPr>
        <xdr:cNvPr id="42" name="Picture 2" descr="secondary installation kit white r063000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7" t="44719" b="32883"/>
        <a:stretch/>
      </xdr:blipFill>
      <xdr:spPr bwMode="auto">
        <a:xfrm>
          <a:off x="3070860" y="12077700"/>
          <a:ext cx="2000251" cy="641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3114063</xdr:colOff>
      <xdr:row>47</xdr:row>
      <xdr:rowOff>175261</xdr:rowOff>
    </xdr:from>
    <xdr:to>
      <xdr:col>2</xdr:col>
      <xdr:colOff>4137660</xdr:colOff>
      <xdr:row>47</xdr:row>
      <xdr:rowOff>1028183</xdr:rowOff>
    </xdr:to>
    <xdr:pic>
      <xdr:nvPicPr>
        <xdr:cNvPr id="43" name="Picture 4" descr="detachable mounting plate chrome r06300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6" t="25154" r="5874" b="22493"/>
        <a:stretch/>
      </xdr:blipFill>
      <xdr:spPr bwMode="auto">
        <a:xfrm>
          <a:off x="3807483" y="12931141"/>
          <a:ext cx="1023597" cy="852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1672103</xdr:colOff>
      <xdr:row>48</xdr:row>
      <xdr:rowOff>281940</xdr:rowOff>
    </xdr:from>
    <xdr:to>
      <xdr:col>2</xdr:col>
      <xdr:colOff>4442460</xdr:colOff>
      <xdr:row>48</xdr:row>
      <xdr:rowOff>914401</xdr:rowOff>
    </xdr:to>
    <xdr:pic>
      <xdr:nvPicPr>
        <xdr:cNvPr id="47" name="Picture 6" descr="stainless stell 1 meter pipe r063000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15" t="42033" r="5932" b="42356"/>
        <a:stretch/>
      </xdr:blipFill>
      <xdr:spPr bwMode="auto">
        <a:xfrm>
          <a:off x="2365523" y="15186660"/>
          <a:ext cx="2770357" cy="632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2341245</xdr:colOff>
      <xdr:row>36</xdr:row>
      <xdr:rowOff>421005</xdr:rowOff>
    </xdr:from>
    <xdr:to>
      <xdr:col>2</xdr:col>
      <xdr:colOff>4577715</xdr:colOff>
      <xdr:row>36</xdr:row>
      <xdr:rowOff>992505</xdr:rowOff>
    </xdr:to>
    <xdr:pic>
      <xdr:nvPicPr>
        <xdr:cNvPr id="52" name="Рисунок 5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869"/>
        <a:stretch/>
      </xdr:blipFill>
      <xdr:spPr bwMode="auto">
        <a:xfrm>
          <a:off x="3263265" y="11729085"/>
          <a:ext cx="232219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3931920</xdr:colOff>
      <xdr:row>17</xdr:row>
      <xdr:rowOff>1</xdr:rowOff>
    </xdr:from>
    <xdr:to>
      <xdr:col>6</xdr:col>
      <xdr:colOff>1053465</xdr:colOff>
      <xdr:row>21</xdr:row>
      <xdr:rowOff>76201</xdr:rowOff>
    </xdr:to>
    <xdr:sp macro="" textlink="">
      <xdr:nvSpPr>
        <xdr:cNvPr id="3" name="TextBox 2"/>
        <xdr:cNvSpPr txBox="1"/>
      </xdr:nvSpPr>
      <xdr:spPr>
        <a:xfrm>
          <a:off x="4827270" y="4848226"/>
          <a:ext cx="3531870" cy="1028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Наши довольные клиенты:</a:t>
          </a:r>
          <a:r>
            <a:rPr lang="ru-RU"/>
            <a:t> </a:t>
          </a:r>
          <a:r>
            <a:rPr lang="en-US"/>
            <a:t/>
          </a:r>
          <a:br>
            <a:rPr lang="en-US"/>
          </a:br>
          <a:r>
            <a:rPr lang="en-US"/>
            <a:t>|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Госсударственный Эрмитаж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Мариинский Театр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  </a:t>
          </a:r>
        </a:p>
        <a:p>
          <a:pPr algn="ctr"/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База отдыха Репино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</a:t>
          </a:r>
          <a:r>
            <a:rPr lang="ru-RU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Филармония г. Будапешт</a:t>
          </a:r>
          <a:r>
            <a:rPr 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 |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Elis/Berendsen|Cannon/Rentokil |Lindstroem|</a:t>
          </a:r>
          <a:endParaRPr lang="ru-RU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Аэропорт</a:t>
          </a:r>
          <a:r>
            <a:rPr lang="ru-RU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ы  Испании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|</a:t>
          </a:r>
          <a:endParaRPr lang="ru-RU" sz="1100"/>
        </a:p>
      </xdr:txBody>
    </xdr:sp>
    <xdr:clientData/>
  </xdr:twoCellAnchor>
  <xdr:twoCellAnchor editAs="oneCell">
    <xdr:from>
      <xdr:col>2</xdr:col>
      <xdr:colOff>3581400</xdr:colOff>
      <xdr:row>42</xdr:row>
      <xdr:rowOff>561975</xdr:rowOff>
    </xdr:from>
    <xdr:to>
      <xdr:col>2</xdr:col>
      <xdr:colOff>4600575</xdr:colOff>
      <xdr:row>42</xdr:row>
      <xdr:rowOff>1061508</xdr:rowOff>
    </xdr:to>
    <xdr:pic>
      <xdr:nvPicPr>
        <xdr:cNvPr id="16" name="Рисунок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6" t="37792" r="37241" b="40803"/>
        <a:stretch/>
      </xdr:blipFill>
      <xdr:spPr bwMode="auto">
        <a:xfrm>
          <a:off x="4476750" y="13773150"/>
          <a:ext cx="1019175" cy="499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3505200</xdr:colOff>
      <xdr:row>23</xdr:row>
      <xdr:rowOff>210996</xdr:rowOff>
    </xdr:from>
    <xdr:to>
      <xdr:col>0</xdr:col>
      <xdr:colOff>3508826</xdr:colOff>
      <xdr:row>25</xdr:row>
      <xdr:rowOff>162912</xdr:rowOff>
    </xdr:to>
    <xdr:pic>
      <xdr:nvPicPr>
        <xdr:cNvPr id="2" name="Picture 8" descr="plastic saddle kit black r06300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18" t="36365" r="1418" b="27633"/>
        <a:stretch/>
      </xdr:blipFill>
      <xdr:spPr bwMode="auto">
        <a:xfrm>
          <a:off x="3505200" y="5240196"/>
          <a:ext cx="3994" cy="363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B1:H92"/>
  <sheetViews>
    <sheetView tabSelected="1" topLeftCell="A10" zoomScaleNormal="100" workbookViewId="0">
      <selection activeCell="E44" sqref="E44"/>
    </sheetView>
  </sheetViews>
  <sheetFormatPr defaultColWidth="8.85546875" defaultRowHeight="12.75" x14ac:dyDescent="0.25"/>
  <cols>
    <col min="1" max="1" width="3.28515625" style="3" customWidth="1"/>
    <col min="2" max="2" width="10.140625" style="9" bestFit="1" customWidth="1"/>
    <col min="3" max="3" width="74.28515625" style="3" customWidth="1"/>
    <col min="4" max="4" width="9.42578125" style="7" customWidth="1"/>
    <col min="5" max="5" width="11.7109375" style="8" bestFit="1" customWidth="1"/>
    <col min="6" max="6" width="6.28515625" style="36" bestFit="1" customWidth="1"/>
    <col min="7" max="7" width="15.85546875" style="8" customWidth="1"/>
    <col min="8" max="8" width="11.42578125" style="3" bestFit="1" customWidth="1"/>
    <col min="9" max="16384" width="8.85546875" style="3"/>
  </cols>
  <sheetData>
    <row r="1" spans="2:7" ht="82.9" customHeight="1" x14ac:dyDescent="0.3"/>
    <row r="2" spans="2:7" s="18" customFormat="1" ht="18.75" x14ac:dyDescent="0.25">
      <c r="B2" s="171" t="s">
        <v>100</v>
      </c>
      <c r="C2" s="170"/>
      <c r="D2" s="78"/>
      <c r="E2" s="77"/>
      <c r="F2" s="79"/>
      <c r="G2" s="35"/>
    </row>
    <row r="3" spans="2:7" s="18" customFormat="1" ht="18.75" x14ac:dyDescent="0.25">
      <c r="B3" s="170" t="s">
        <v>91</v>
      </c>
      <c r="D3" s="78"/>
      <c r="E3" s="77"/>
      <c r="F3" s="79"/>
      <c r="G3" s="35"/>
    </row>
    <row r="4" spans="2:7" s="18" customFormat="1" ht="18.75" x14ac:dyDescent="0.25">
      <c r="B4" s="170" t="s">
        <v>92</v>
      </c>
      <c r="D4" s="78"/>
      <c r="E4" s="77"/>
      <c r="F4" s="79"/>
      <c r="G4" s="35"/>
    </row>
    <row r="5" spans="2:7" s="18" customFormat="1" ht="18.75" x14ac:dyDescent="0.25">
      <c r="B5" s="170" t="s">
        <v>93</v>
      </c>
      <c r="D5" s="78"/>
      <c r="E5" s="77"/>
      <c r="F5" s="79"/>
      <c r="G5" s="35"/>
    </row>
    <row r="6" spans="2:7" s="18" customFormat="1" ht="18.75" x14ac:dyDescent="0.25">
      <c r="B6" s="170" t="s">
        <v>95</v>
      </c>
      <c r="D6" s="78"/>
      <c r="E6" s="77"/>
      <c r="F6" s="79"/>
      <c r="G6" s="35"/>
    </row>
    <row r="7" spans="2:7" s="18" customFormat="1" ht="18.75" x14ac:dyDescent="0.25">
      <c r="B7" s="170" t="s">
        <v>96</v>
      </c>
      <c r="D7" s="78"/>
      <c r="E7" s="77"/>
      <c r="F7" s="79"/>
      <c r="G7" s="35"/>
    </row>
    <row r="8" spans="2:7" s="18" customFormat="1" ht="18.75" x14ac:dyDescent="0.25">
      <c r="B8" s="170" t="s">
        <v>97</v>
      </c>
      <c r="D8" s="78"/>
      <c r="E8" s="77"/>
      <c r="F8" s="79"/>
      <c r="G8" s="35"/>
    </row>
    <row r="9" spans="2:7" s="18" customFormat="1" ht="18.75" x14ac:dyDescent="0.25">
      <c r="B9" s="170" t="s">
        <v>98</v>
      </c>
      <c r="D9" s="78"/>
      <c r="E9" s="77"/>
      <c r="F9" s="79"/>
      <c r="G9" s="35"/>
    </row>
    <row r="10" spans="2:7" s="18" customFormat="1" ht="18.75" x14ac:dyDescent="0.25">
      <c r="B10" s="170" t="s">
        <v>99</v>
      </c>
      <c r="D10" s="78"/>
      <c r="E10" s="77"/>
      <c r="F10" s="79"/>
      <c r="G10" s="35"/>
    </row>
    <row r="11" spans="2:7" s="18" customFormat="1" ht="18.75" x14ac:dyDescent="0.25">
      <c r="B11" s="170" t="s">
        <v>103</v>
      </c>
      <c r="D11" s="78"/>
      <c r="E11" s="77"/>
      <c r="F11" s="79"/>
      <c r="G11" s="35"/>
    </row>
    <row r="12" spans="2:7" s="18" customFormat="1" ht="18.75" x14ac:dyDescent="0.25">
      <c r="B12" s="170" t="s">
        <v>105</v>
      </c>
      <c r="D12" s="78"/>
      <c r="E12" s="77"/>
      <c r="F12" s="79"/>
      <c r="G12" s="35"/>
    </row>
    <row r="13" spans="2:7" s="18" customFormat="1" ht="18" x14ac:dyDescent="0.3">
      <c r="B13" s="34"/>
      <c r="C13" s="170"/>
      <c r="D13" s="78"/>
      <c r="E13" s="77"/>
      <c r="F13" s="79"/>
      <c r="G13" s="35"/>
    </row>
    <row r="14" spans="2:7" s="18" customFormat="1" ht="18.75" x14ac:dyDescent="0.25">
      <c r="B14" s="171" t="s">
        <v>86</v>
      </c>
      <c r="C14" s="170"/>
      <c r="D14" s="78"/>
      <c r="E14" s="77"/>
      <c r="F14" s="79"/>
      <c r="G14" s="35"/>
    </row>
    <row r="15" spans="2:7" s="18" customFormat="1" ht="18.75" x14ac:dyDescent="0.25">
      <c r="B15" s="170" t="s">
        <v>87</v>
      </c>
      <c r="D15" s="78"/>
      <c r="E15" s="77"/>
      <c r="F15" s="79"/>
      <c r="G15" s="35"/>
    </row>
    <row r="16" spans="2:7" s="18" customFormat="1" ht="18.75" x14ac:dyDescent="0.25">
      <c r="B16" s="170" t="s">
        <v>88</v>
      </c>
      <c r="D16" s="78"/>
      <c r="E16" s="77"/>
      <c r="F16" s="79"/>
      <c r="G16" s="35"/>
    </row>
    <row r="17" spans="2:7" s="18" customFormat="1" ht="18.75" x14ac:dyDescent="0.25">
      <c r="B17" s="170" t="s">
        <v>109</v>
      </c>
      <c r="D17" s="78"/>
      <c r="E17" s="77"/>
      <c r="F17" s="79"/>
      <c r="G17" s="35"/>
    </row>
    <row r="18" spans="2:7" s="18" customFormat="1" ht="18.75" x14ac:dyDescent="0.25">
      <c r="B18" s="170" t="s">
        <v>102</v>
      </c>
      <c r="D18" s="78"/>
      <c r="E18" s="77"/>
      <c r="F18" s="79"/>
      <c r="G18" s="35"/>
    </row>
    <row r="19" spans="2:7" s="18" customFormat="1" ht="18.75" x14ac:dyDescent="0.25">
      <c r="B19" s="170" t="s">
        <v>89</v>
      </c>
      <c r="D19" s="78"/>
      <c r="E19" s="77"/>
      <c r="F19" s="79"/>
      <c r="G19" s="35"/>
    </row>
    <row r="20" spans="2:7" s="18" customFormat="1" ht="18.75" x14ac:dyDescent="0.25">
      <c r="B20" s="170" t="s">
        <v>101</v>
      </c>
      <c r="D20" s="78"/>
      <c r="E20" s="77"/>
      <c r="F20" s="79"/>
      <c r="G20" s="35"/>
    </row>
    <row r="21" spans="2:7" s="18" customFormat="1" ht="18.75" x14ac:dyDescent="0.25">
      <c r="B21" s="170" t="s">
        <v>90</v>
      </c>
      <c r="D21" s="78"/>
      <c r="E21" s="77"/>
      <c r="F21" s="79"/>
      <c r="G21" s="35"/>
    </row>
    <row r="22" spans="2:7" s="18" customFormat="1" ht="18.75" x14ac:dyDescent="0.25">
      <c r="B22" s="170" t="s">
        <v>94</v>
      </c>
      <c r="D22" s="78"/>
      <c r="E22" s="77"/>
      <c r="F22" s="79"/>
      <c r="G22" s="35"/>
    </row>
    <row r="23" spans="2:7" s="18" customFormat="1" ht="18" x14ac:dyDescent="0.3">
      <c r="B23" s="170"/>
      <c r="D23" s="78"/>
      <c r="E23" s="77"/>
      <c r="F23" s="79"/>
      <c r="G23" s="35"/>
    </row>
    <row r="24" spans="2:7" s="18" customFormat="1" ht="45.6" customHeight="1" x14ac:dyDescent="0.25">
      <c r="B24" s="176"/>
      <c r="C24" s="172"/>
      <c r="D24" s="173"/>
      <c r="E24" s="174" t="s">
        <v>104</v>
      </c>
      <c r="F24" s="175">
        <v>100</v>
      </c>
      <c r="G24" s="177"/>
    </row>
    <row r="25" spans="2:7" s="18" customFormat="1" ht="19.5" thickBot="1" x14ac:dyDescent="0.3">
      <c r="B25" s="34"/>
      <c r="C25" s="83"/>
      <c r="D25" s="84"/>
      <c r="E25" s="85"/>
      <c r="F25" s="86"/>
      <c r="G25" s="35"/>
    </row>
    <row r="26" spans="2:7" ht="34.15" customHeight="1" thickBot="1" x14ac:dyDescent="0.3">
      <c r="B26" s="202" t="str">
        <f>B50</f>
        <v>Первоначальные инвенстиции на приобретение и установку оборудования</v>
      </c>
      <c r="C26" s="203"/>
      <c r="D26" s="203"/>
      <c r="E26" s="203"/>
      <c r="F26" s="204"/>
      <c r="G26" s="87">
        <f>G50</f>
        <v>345000</v>
      </c>
    </row>
    <row r="27" spans="2:7" ht="16.5" thickBot="1" x14ac:dyDescent="0.3">
      <c r="B27" s="208" t="s">
        <v>49</v>
      </c>
      <c r="C27" s="209" t="s">
        <v>47</v>
      </c>
      <c r="D27" s="209"/>
      <c r="E27" s="209" t="s">
        <v>47</v>
      </c>
      <c r="F27" s="210"/>
      <c r="G27" s="82">
        <f>SUM(G38:G40)</f>
        <v>299000</v>
      </c>
    </row>
    <row r="28" spans="2:7" ht="16.5" thickBot="1" x14ac:dyDescent="0.3">
      <c r="B28" s="208" t="s">
        <v>50</v>
      </c>
      <c r="C28" s="209"/>
      <c r="D28" s="209"/>
      <c r="E28" s="209"/>
      <c r="F28" s="210"/>
      <c r="G28" s="82">
        <f>SUM(G43:G49)</f>
        <v>46000</v>
      </c>
    </row>
    <row r="29" spans="2:7" s="18" customFormat="1" ht="19.5" thickBot="1" x14ac:dyDescent="0.3">
      <c r="B29" s="34"/>
      <c r="C29" s="77"/>
      <c r="D29" s="78"/>
      <c r="E29" s="77"/>
      <c r="F29" s="79"/>
      <c r="G29" s="35"/>
    </row>
    <row r="30" spans="2:7" ht="34.15" customHeight="1" thickBot="1" x14ac:dyDescent="0.3">
      <c r="B30" s="205" t="str">
        <f>B65</f>
        <v xml:space="preserve"> Ежемесячный бюджет при настройке расхода на 15 дней (ИНТЕНСИВНЫЙ)</v>
      </c>
      <c r="C30" s="206"/>
      <c r="D30" s="206"/>
      <c r="E30" s="206"/>
      <c r="F30" s="207"/>
      <c r="G30" s="81">
        <f>G65</f>
        <v>208800</v>
      </c>
    </row>
    <row r="31" spans="2:7" ht="34.15" customHeight="1" thickBot="1" x14ac:dyDescent="0.3">
      <c r="B31" s="205" t="str">
        <f t="shared" ref="B31:B32" si="0">B66</f>
        <v xml:space="preserve"> Ежемесячный бюджет при настройке расхода на 30 дней (НОРМАЛЬНЫЙ)</v>
      </c>
      <c r="C31" s="206"/>
      <c r="D31" s="206"/>
      <c r="E31" s="206"/>
      <c r="F31" s="207"/>
      <c r="G31" s="80">
        <f t="shared" ref="G31:G32" si="1">G66</f>
        <v>104400</v>
      </c>
    </row>
    <row r="32" spans="2:7" ht="34.15" customHeight="1" thickBot="1" x14ac:dyDescent="0.3">
      <c r="B32" s="205" t="str">
        <f t="shared" si="0"/>
        <v xml:space="preserve"> Ежемесячный бюджет при настройке расхода на 60 дней (ЛЕГКИЙ)</v>
      </c>
      <c r="C32" s="206"/>
      <c r="D32" s="206"/>
      <c r="E32" s="206"/>
      <c r="F32" s="207"/>
      <c r="G32" s="80">
        <f t="shared" si="1"/>
        <v>52200</v>
      </c>
    </row>
    <row r="33" spans="2:8" s="18" customFormat="1" ht="19.5" thickBot="1" x14ac:dyDescent="0.3">
      <c r="B33" s="34"/>
      <c r="C33" s="77"/>
      <c r="D33" s="78"/>
      <c r="E33" s="77"/>
      <c r="F33" s="79"/>
      <c r="G33" s="35"/>
    </row>
    <row r="34" spans="2:8" s="18" customFormat="1" ht="37.15" customHeight="1" thickBot="1" x14ac:dyDescent="0.3">
      <c r="B34" s="92"/>
      <c r="C34" s="88" t="s">
        <v>43</v>
      </c>
      <c r="D34" s="89"/>
      <c r="E34" s="89"/>
      <c r="F34" s="90"/>
      <c r="G34" s="91"/>
    </row>
    <row r="35" spans="2:8" s="18" customFormat="1" ht="30.75" thickBot="1" x14ac:dyDescent="0.3">
      <c r="B35" s="16" t="s">
        <v>0</v>
      </c>
      <c r="C35" s="16" t="s">
        <v>1</v>
      </c>
      <c r="D35" s="17" t="s">
        <v>2</v>
      </c>
      <c r="E35" s="17" t="s">
        <v>39</v>
      </c>
      <c r="F35" s="37" t="s">
        <v>41</v>
      </c>
      <c r="G35" s="31" t="s">
        <v>40</v>
      </c>
    </row>
    <row r="36" spans="2:8" s="2" customFormat="1" ht="14.45" customHeight="1" thickBot="1" x14ac:dyDescent="0.3">
      <c r="B36" s="93"/>
      <c r="C36" s="94" t="s">
        <v>6</v>
      </c>
      <c r="D36" s="95"/>
      <c r="E36" s="96"/>
      <c r="F36" s="97"/>
      <c r="G36" s="98"/>
    </row>
    <row r="37" spans="2:8" s="1" customFormat="1" ht="120.6" customHeight="1" x14ac:dyDescent="0.25">
      <c r="B37" s="45"/>
      <c r="C37" s="46"/>
      <c r="D37" s="32"/>
      <c r="E37" s="30"/>
      <c r="F37" s="38"/>
      <c r="G37" s="191"/>
    </row>
    <row r="38" spans="2:8" ht="15" x14ac:dyDescent="0.25">
      <c r="B38" s="42">
        <v>1817012</v>
      </c>
      <c r="C38" s="33" t="s">
        <v>7</v>
      </c>
      <c r="D38" s="24">
        <v>6</v>
      </c>
      <c r="E38" s="28">
        <v>6150</v>
      </c>
      <c r="F38" s="29">
        <v>0</v>
      </c>
      <c r="G38" s="192">
        <f>F38*E38</f>
        <v>0</v>
      </c>
    </row>
    <row r="39" spans="2:8" s="62" customFormat="1" ht="15" x14ac:dyDescent="0.25">
      <c r="B39" s="57">
        <v>1817013</v>
      </c>
      <c r="C39" s="58" t="s">
        <v>36</v>
      </c>
      <c r="D39" s="59">
        <v>6</v>
      </c>
      <c r="E39" s="60">
        <v>2990</v>
      </c>
      <c r="F39" s="61">
        <f>F24</f>
        <v>100</v>
      </c>
      <c r="G39" s="190">
        <f>F39*E39</f>
        <v>299000</v>
      </c>
    </row>
    <row r="40" spans="2:8" ht="15.75" thickBot="1" x14ac:dyDescent="0.3">
      <c r="B40" s="25">
        <v>1817015</v>
      </c>
      <c r="C40" s="15" t="s">
        <v>37</v>
      </c>
      <c r="D40" s="26">
        <v>6</v>
      </c>
      <c r="E40" s="43">
        <v>3750</v>
      </c>
      <c r="F40" s="44">
        <v>0</v>
      </c>
      <c r="G40" s="193">
        <f>F40*E40</f>
        <v>0</v>
      </c>
    </row>
    <row r="41" spans="2:8" s="2" customFormat="1" ht="15.75" thickBot="1" x14ac:dyDescent="0.3">
      <c r="B41" s="70"/>
      <c r="D41" s="5"/>
      <c r="E41" s="6"/>
      <c r="F41" s="39"/>
      <c r="G41" s="194"/>
    </row>
    <row r="42" spans="2:8" s="5" customFormat="1" ht="14.45" customHeight="1" thickBot="1" x14ac:dyDescent="0.3">
      <c r="B42" s="99"/>
      <c r="C42" s="100" t="s">
        <v>48</v>
      </c>
      <c r="D42" s="4"/>
      <c r="E42" s="101"/>
      <c r="F42" s="102"/>
      <c r="G42" s="195"/>
    </row>
    <row r="43" spans="2:8" ht="85.15" customHeight="1" x14ac:dyDescent="0.25">
      <c r="B43" s="184" t="s">
        <v>117</v>
      </c>
      <c r="C43" s="185" t="s">
        <v>120</v>
      </c>
      <c r="D43" s="186">
        <v>1</v>
      </c>
      <c r="E43" s="187">
        <v>96</v>
      </c>
      <c r="F43" s="188">
        <v>0</v>
      </c>
      <c r="G43" s="189">
        <f t="shared" ref="G43" si="2">F43*E43</f>
        <v>0</v>
      </c>
      <c r="H43" s="72"/>
    </row>
    <row r="44" spans="2:8" ht="85.15" customHeight="1" x14ac:dyDescent="0.25">
      <c r="B44" s="11" t="s">
        <v>24</v>
      </c>
      <c r="C44" s="14" t="s">
        <v>31</v>
      </c>
      <c r="D44" s="19">
        <v>24</v>
      </c>
      <c r="E44" s="47">
        <v>1200</v>
      </c>
      <c r="F44" s="48">
        <v>5</v>
      </c>
      <c r="G44" s="20">
        <f t="shared" ref="G44:G48" si="3">F44*E44</f>
        <v>6000</v>
      </c>
      <c r="H44" s="72"/>
    </row>
    <row r="45" spans="2:8" ht="85.15" customHeight="1" x14ac:dyDescent="0.25">
      <c r="B45" s="11" t="s">
        <v>25</v>
      </c>
      <c r="C45" s="14" t="s">
        <v>32</v>
      </c>
      <c r="D45" s="19">
        <v>24</v>
      </c>
      <c r="E45" s="47">
        <v>800</v>
      </c>
      <c r="F45" s="48">
        <v>0</v>
      </c>
      <c r="G45" s="20">
        <f t="shared" si="3"/>
        <v>0</v>
      </c>
      <c r="H45" s="72"/>
    </row>
    <row r="46" spans="2:8" ht="85.15" customHeight="1" x14ac:dyDescent="0.25">
      <c r="B46" s="11" t="s">
        <v>26</v>
      </c>
      <c r="C46" s="14" t="s">
        <v>33</v>
      </c>
      <c r="D46" s="19">
        <v>24</v>
      </c>
      <c r="E46" s="47">
        <v>800</v>
      </c>
      <c r="F46" s="48">
        <v>0</v>
      </c>
      <c r="G46" s="20">
        <f t="shared" si="3"/>
        <v>0</v>
      </c>
      <c r="H46" s="72"/>
    </row>
    <row r="47" spans="2:8" ht="85.15" customHeight="1" x14ac:dyDescent="0.25">
      <c r="B47" s="11" t="s">
        <v>27</v>
      </c>
      <c r="C47" s="14" t="s">
        <v>34</v>
      </c>
      <c r="D47" s="19">
        <v>24</v>
      </c>
      <c r="E47" s="47">
        <v>800</v>
      </c>
      <c r="F47" s="48">
        <v>0</v>
      </c>
      <c r="G47" s="20">
        <f t="shared" si="3"/>
        <v>0</v>
      </c>
      <c r="H47" s="72"/>
    </row>
    <row r="48" spans="2:8" ht="85.15" customHeight="1" x14ac:dyDescent="0.25">
      <c r="B48" s="11" t="s">
        <v>28</v>
      </c>
      <c r="C48" s="14" t="s">
        <v>35</v>
      </c>
      <c r="D48" s="19">
        <v>24</v>
      </c>
      <c r="E48" s="47">
        <v>800</v>
      </c>
      <c r="F48" s="48">
        <v>0</v>
      </c>
      <c r="G48" s="20">
        <f t="shared" si="3"/>
        <v>0</v>
      </c>
      <c r="H48" s="72"/>
    </row>
    <row r="49" spans="2:8" ht="85.15" customHeight="1" thickBot="1" x14ac:dyDescent="0.3">
      <c r="B49" s="12" t="s">
        <v>29</v>
      </c>
      <c r="C49" s="49" t="s">
        <v>30</v>
      </c>
      <c r="D49" s="21">
        <v>1</v>
      </c>
      <c r="E49" s="50">
        <v>800</v>
      </c>
      <c r="F49" s="51">
        <f>F24/2</f>
        <v>50</v>
      </c>
      <c r="G49" s="23">
        <f>F49*E49</f>
        <v>40000</v>
      </c>
      <c r="H49" s="72"/>
    </row>
    <row r="50" spans="2:8" ht="34.15" customHeight="1" thickBot="1" x14ac:dyDescent="0.3">
      <c r="B50" s="196" t="s">
        <v>51</v>
      </c>
      <c r="C50" s="197"/>
      <c r="D50" s="197"/>
      <c r="E50" s="197"/>
      <c r="F50" s="198"/>
      <c r="G50" s="71">
        <f>SUM(G37:G49)</f>
        <v>345000</v>
      </c>
    </row>
    <row r="51" spans="2:8" ht="15.75" thickBot="1" x14ac:dyDescent="0.3">
      <c r="B51" s="52"/>
      <c r="C51" s="53"/>
      <c r="D51" s="54"/>
      <c r="E51" s="55"/>
      <c r="F51" s="56"/>
      <c r="G51" s="55"/>
    </row>
    <row r="52" spans="2:8" s="18" customFormat="1" ht="37.15" customHeight="1" thickBot="1" x14ac:dyDescent="0.3">
      <c r="B52" s="104"/>
      <c r="C52" s="108" t="s">
        <v>110</v>
      </c>
      <c r="D52" s="105"/>
      <c r="E52" s="105"/>
      <c r="F52" s="106"/>
      <c r="G52" s="107"/>
    </row>
    <row r="53" spans="2:8" s="18" customFormat="1" ht="30.75" thickBot="1" x14ac:dyDescent="0.3">
      <c r="B53" s="16" t="s">
        <v>0</v>
      </c>
      <c r="C53" s="16" t="s">
        <v>1</v>
      </c>
      <c r="D53" s="17" t="s">
        <v>2</v>
      </c>
      <c r="E53" s="17" t="s">
        <v>39</v>
      </c>
      <c r="F53" s="37" t="s">
        <v>41</v>
      </c>
      <c r="G53" s="31" t="s">
        <v>40</v>
      </c>
    </row>
    <row r="54" spans="2:8" s="5" customFormat="1" ht="14.45" customHeight="1" thickBot="1" x14ac:dyDescent="0.3">
      <c r="B54" s="99"/>
      <c r="C54" s="100" t="s">
        <v>38</v>
      </c>
      <c r="D54" s="4"/>
      <c r="E54" s="101"/>
      <c r="F54" s="102"/>
      <c r="G54" s="103"/>
    </row>
    <row r="55" spans="2:8" ht="114" customHeight="1" x14ac:dyDescent="0.25">
      <c r="B55" s="63"/>
      <c r="C55" s="64"/>
      <c r="D55" s="65"/>
      <c r="E55" s="66"/>
      <c r="F55" s="69"/>
      <c r="G55" s="67"/>
    </row>
    <row r="56" spans="2:8" s="62" customFormat="1" ht="15" x14ac:dyDescent="0.25">
      <c r="B56" s="73" t="s">
        <v>10</v>
      </c>
      <c r="C56" s="74" t="s">
        <v>11</v>
      </c>
      <c r="D56" s="59">
        <v>6</v>
      </c>
      <c r="E56" s="60">
        <v>1044</v>
      </c>
      <c r="F56" s="75">
        <f>F24</f>
        <v>100</v>
      </c>
      <c r="G56" s="76">
        <f t="shared" ref="G56:G62" si="4">F56*E56</f>
        <v>104400</v>
      </c>
    </row>
    <row r="57" spans="2:8" ht="15" x14ac:dyDescent="0.25">
      <c r="B57" s="11" t="s">
        <v>12</v>
      </c>
      <c r="C57" s="10" t="s">
        <v>13</v>
      </c>
      <c r="D57" s="19">
        <v>6</v>
      </c>
      <c r="E57" s="47">
        <v>1044</v>
      </c>
      <c r="F57" s="48">
        <v>0</v>
      </c>
      <c r="G57" s="20">
        <f t="shared" si="4"/>
        <v>0</v>
      </c>
    </row>
    <row r="58" spans="2:8" ht="15" x14ac:dyDescent="0.25">
      <c r="B58" s="11" t="s">
        <v>14</v>
      </c>
      <c r="C58" s="10" t="s">
        <v>15</v>
      </c>
      <c r="D58" s="19">
        <v>6</v>
      </c>
      <c r="E58" s="47">
        <v>1044</v>
      </c>
      <c r="F58" s="48">
        <v>0</v>
      </c>
      <c r="G58" s="20">
        <f t="shared" si="4"/>
        <v>0</v>
      </c>
    </row>
    <row r="59" spans="2:8" ht="15" x14ac:dyDescent="0.25">
      <c r="B59" s="11" t="s">
        <v>16</v>
      </c>
      <c r="C59" s="10" t="s">
        <v>17</v>
      </c>
      <c r="D59" s="19">
        <v>6</v>
      </c>
      <c r="E59" s="47">
        <v>1044</v>
      </c>
      <c r="F59" s="48">
        <v>0</v>
      </c>
      <c r="G59" s="20">
        <f t="shared" si="4"/>
        <v>0</v>
      </c>
    </row>
    <row r="60" spans="2:8" ht="15" x14ac:dyDescent="0.25">
      <c r="B60" s="11" t="s">
        <v>18</v>
      </c>
      <c r="C60" s="10" t="s">
        <v>19</v>
      </c>
      <c r="D60" s="19">
        <v>6</v>
      </c>
      <c r="E60" s="47">
        <v>1044</v>
      </c>
      <c r="F60" s="48">
        <v>0</v>
      </c>
      <c r="G60" s="20">
        <f t="shared" si="4"/>
        <v>0</v>
      </c>
    </row>
    <row r="61" spans="2:8" ht="15" x14ac:dyDescent="0.25">
      <c r="B61" s="11" t="s">
        <v>20</v>
      </c>
      <c r="C61" s="10" t="s">
        <v>21</v>
      </c>
      <c r="D61" s="19">
        <v>6</v>
      </c>
      <c r="E61" s="47">
        <v>1044</v>
      </c>
      <c r="F61" s="48">
        <v>0</v>
      </c>
      <c r="G61" s="20">
        <f t="shared" si="4"/>
        <v>0</v>
      </c>
    </row>
    <row r="62" spans="2:8" ht="15" x14ac:dyDescent="0.25">
      <c r="B62" s="11" t="s">
        <v>22</v>
      </c>
      <c r="C62" s="10" t="s">
        <v>23</v>
      </c>
      <c r="D62" s="19">
        <v>6</v>
      </c>
      <c r="E62" s="47">
        <v>1044</v>
      </c>
      <c r="F62" s="48">
        <v>0</v>
      </c>
      <c r="G62" s="20">
        <f t="shared" si="4"/>
        <v>0</v>
      </c>
    </row>
    <row r="63" spans="2:8" ht="45" x14ac:dyDescent="0.25">
      <c r="B63" s="11" t="s">
        <v>8</v>
      </c>
      <c r="C63" s="10" t="s">
        <v>118</v>
      </c>
      <c r="D63" s="19">
        <v>6</v>
      </c>
      <c r="E63" s="47">
        <v>1680</v>
      </c>
      <c r="F63" s="48">
        <v>0</v>
      </c>
      <c r="G63" s="20">
        <f>F63*E63</f>
        <v>0</v>
      </c>
    </row>
    <row r="64" spans="2:8" ht="54.75" customHeight="1" thickBot="1" x14ac:dyDescent="0.3">
      <c r="B64" s="12" t="s">
        <v>9</v>
      </c>
      <c r="C64" s="13" t="s">
        <v>119</v>
      </c>
      <c r="D64" s="21">
        <v>6</v>
      </c>
      <c r="E64" s="68">
        <v>1680</v>
      </c>
      <c r="F64" s="51">
        <v>0</v>
      </c>
      <c r="G64" s="22">
        <f>F64*E64</f>
        <v>0</v>
      </c>
    </row>
    <row r="65" spans="2:7" ht="34.15" customHeight="1" thickBot="1" x14ac:dyDescent="0.3">
      <c r="B65" s="199" t="s">
        <v>44</v>
      </c>
      <c r="C65" s="200"/>
      <c r="D65" s="200"/>
      <c r="E65" s="200"/>
      <c r="F65" s="201"/>
      <c r="G65" s="80">
        <f>SUM(G56:G64)*2</f>
        <v>208800</v>
      </c>
    </row>
    <row r="66" spans="2:7" ht="34.15" customHeight="1" thickBot="1" x14ac:dyDescent="0.3">
      <c r="B66" s="199" t="s">
        <v>45</v>
      </c>
      <c r="C66" s="200"/>
      <c r="D66" s="200"/>
      <c r="E66" s="200"/>
      <c r="F66" s="201"/>
      <c r="G66" s="80">
        <f>SUM(G56:G64)</f>
        <v>104400</v>
      </c>
    </row>
    <row r="67" spans="2:7" ht="34.15" customHeight="1" thickBot="1" x14ac:dyDescent="0.3">
      <c r="B67" s="199" t="s">
        <v>46</v>
      </c>
      <c r="C67" s="200"/>
      <c r="D67" s="200"/>
      <c r="E67" s="200"/>
      <c r="F67" s="201"/>
      <c r="G67" s="80">
        <f>SUM(G56:G64)/2</f>
        <v>52200</v>
      </c>
    </row>
    <row r="68" spans="2:7" x14ac:dyDescent="0.25">
      <c r="B68" s="216"/>
      <c r="C68" s="216"/>
      <c r="D68" s="216"/>
      <c r="E68" s="216"/>
      <c r="F68" s="41"/>
      <c r="G68" s="3"/>
    </row>
    <row r="69" spans="2:7" s="178" customFormat="1" ht="15" x14ac:dyDescent="0.25">
      <c r="B69" s="217" t="s">
        <v>115</v>
      </c>
      <c r="C69" s="217"/>
      <c r="D69" s="217"/>
      <c r="E69" s="217"/>
      <c r="F69" s="217"/>
      <c r="G69" s="217"/>
    </row>
    <row r="70" spans="2:7" s="178" customFormat="1" ht="15" x14ac:dyDescent="0.25">
      <c r="B70" s="215" t="s">
        <v>112</v>
      </c>
      <c r="C70" s="215"/>
      <c r="D70" s="215"/>
      <c r="E70" s="215"/>
      <c r="F70" s="215"/>
      <c r="G70" s="215"/>
    </row>
    <row r="71" spans="2:7" s="178" customFormat="1" ht="15" x14ac:dyDescent="0.25">
      <c r="B71" s="215" t="s">
        <v>108</v>
      </c>
      <c r="C71" s="215"/>
      <c r="D71" s="215"/>
      <c r="E71" s="215"/>
      <c r="F71" s="215"/>
      <c r="G71" s="215"/>
    </row>
    <row r="72" spans="2:7" s="178" customFormat="1" ht="15" x14ac:dyDescent="0.25">
      <c r="B72" s="215" t="s">
        <v>113</v>
      </c>
      <c r="C72" s="215"/>
      <c r="D72" s="215"/>
      <c r="E72" s="215"/>
      <c r="F72" s="215"/>
      <c r="G72" s="215"/>
    </row>
    <row r="73" spans="2:7" s="178" customFormat="1" ht="15" x14ac:dyDescent="0.25">
      <c r="B73" s="215" t="s">
        <v>114</v>
      </c>
      <c r="C73" s="215"/>
      <c r="D73" s="215"/>
      <c r="E73" s="215"/>
      <c r="F73" s="215"/>
      <c r="G73" s="215"/>
    </row>
    <row r="74" spans="2:7" s="178" customFormat="1" ht="15" x14ac:dyDescent="0.25">
      <c r="B74" s="215" t="s">
        <v>116</v>
      </c>
      <c r="C74" s="215"/>
      <c r="D74" s="215"/>
      <c r="E74" s="215"/>
      <c r="F74" s="215"/>
      <c r="G74" s="215"/>
    </row>
    <row r="75" spans="2:7" s="178" customFormat="1" ht="15" x14ac:dyDescent="0.25">
      <c r="B75" s="180"/>
      <c r="C75" s="180"/>
      <c r="D75" s="180"/>
      <c r="E75" s="180"/>
      <c r="F75" s="180"/>
      <c r="G75" s="180"/>
    </row>
    <row r="76" spans="2:7" s="178" customFormat="1" ht="15" x14ac:dyDescent="0.25">
      <c r="B76" s="213" t="s">
        <v>107</v>
      </c>
      <c r="C76" s="213"/>
      <c r="D76" s="213"/>
      <c r="E76" s="213"/>
      <c r="F76" s="213"/>
    </row>
    <row r="77" spans="2:7" s="178" customFormat="1" ht="15" x14ac:dyDescent="0.25">
      <c r="B77" s="215" t="s">
        <v>111</v>
      </c>
      <c r="C77" s="215"/>
      <c r="D77" s="215"/>
      <c r="E77" s="215"/>
      <c r="F77" s="215"/>
      <c r="G77" s="215"/>
    </row>
    <row r="78" spans="2:7" s="178" customFormat="1" ht="15" x14ac:dyDescent="0.25">
      <c r="B78" s="215" t="s">
        <v>106</v>
      </c>
      <c r="C78" s="215"/>
      <c r="D78" s="215"/>
      <c r="E78" s="215"/>
      <c r="F78" s="215"/>
      <c r="G78" s="215"/>
    </row>
    <row r="79" spans="2:7" s="178" customFormat="1" ht="15" x14ac:dyDescent="0.25">
      <c r="B79" s="180"/>
      <c r="C79" s="180"/>
      <c r="D79" s="180"/>
      <c r="E79" s="180"/>
      <c r="F79" s="180"/>
      <c r="G79" s="180"/>
    </row>
    <row r="80" spans="2:7" s="178" customFormat="1" ht="15" x14ac:dyDescent="0.25">
      <c r="B80" s="214" t="s">
        <v>5</v>
      </c>
      <c r="C80" s="214"/>
      <c r="D80" s="214"/>
      <c r="E80" s="214"/>
      <c r="F80" s="214"/>
    </row>
    <row r="81" spans="2:7" s="178" customFormat="1" ht="15" x14ac:dyDescent="0.25">
      <c r="B81" s="179" t="s">
        <v>42</v>
      </c>
      <c r="C81" s="179"/>
      <c r="D81" s="179"/>
      <c r="E81" s="179"/>
      <c r="F81" s="179"/>
    </row>
    <row r="82" spans="2:7" s="178" customFormat="1" ht="15" x14ac:dyDescent="0.25">
      <c r="B82" s="179" t="s">
        <v>4</v>
      </c>
      <c r="C82" s="179"/>
      <c r="D82" s="179"/>
      <c r="E82" s="179"/>
      <c r="F82" s="179"/>
    </row>
    <row r="83" spans="2:7" s="178" customFormat="1" ht="15" x14ac:dyDescent="0.25">
      <c r="B83" s="179" t="s">
        <v>3</v>
      </c>
      <c r="C83" s="179"/>
      <c r="D83" s="179"/>
      <c r="E83" s="179"/>
      <c r="F83" s="179"/>
    </row>
    <row r="84" spans="2:7" s="178" customFormat="1" ht="15" x14ac:dyDescent="0.25">
      <c r="B84" s="179"/>
      <c r="C84" s="179"/>
      <c r="D84" s="179"/>
      <c r="E84" s="179"/>
      <c r="F84" s="179"/>
    </row>
    <row r="85" spans="2:7" s="178" customFormat="1" ht="15" x14ac:dyDescent="0.25">
      <c r="B85" s="212"/>
      <c r="C85" s="212"/>
      <c r="D85" s="212"/>
      <c r="E85" s="212"/>
      <c r="F85" s="181"/>
    </row>
    <row r="86" spans="2:7" x14ac:dyDescent="0.25">
      <c r="B86" s="211"/>
      <c r="C86" s="211"/>
      <c r="D86" s="211"/>
      <c r="E86" s="211"/>
      <c r="F86" s="40"/>
      <c r="G86" s="3"/>
    </row>
    <row r="87" spans="2:7" x14ac:dyDescent="0.25">
      <c r="B87" s="211"/>
      <c r="C87" s="211"/>
      <c r="D87" s="211"/>
      <c r="E87" s="211"/>
      <c r="F87" s="40"/>
      <c r="G87" s="3"/>
    </row>
    <row r="88" spans="2:7" x14ac:dyDescent="0.25">
      <c r="B88" s="211"/>
      <c r="C88" s="211"/>
      <c r="D88" s="211"/>
      <c r="E88" s="211"/>
      <c r="F88" s="40"/>
      <c r="G88" s="3"/>
    </row>
    <row r="89" spans="2:7" x14ac:dyDescent="0.25">
      <c r="B89" s="211"/>
      <c r="C89" s="211"/>
      <c r="D89" s="211"/>
      <c r="E89" s="211"/>
      <c r="F89" s="40"/>
      <c r="G89" s="3"/>
    </row>
    <row r="90" spans="2:7" x14ac:dyDescent="0.25">
      <c r="B90" s="211"/>
      <c r="C90" s="211"/>
      <c r="D90" s="211"/>
      <c r="E90" s="211"/>
      <c r="F90" s="40"/>
      <c r="G90" s="3"/>
    </row>
    <row r="91" spans="2:7" x14ac:dyDescent="0.25">
      <c r="B91" s="211"/>
      <c r="C91" s="211"/>
      <c r="D91" s="211"/>
      <c r="E91" s="211"/>
      <c r="F91" s="40"/>
      <c r="G91" s="3"/>
    </row>
    <row r="92" spans="2:7" x14ac:dyDescent="0.25">
      <c r="D92" s="27"/>
    </row>
  </sheetData>
  <mergeCells count="28">
    <mergeCell ref="B85:E85"/>
    <mergeCell ref="B86:E86"/>
    <mergeCell ref="B66:F66"/>
    <mergeCell ref="B67:F67"/>
    <mergeCell ref="B76:F76"/>
    <mergeCell ref="B80:F80"/>
    <mergeCell ref="B77:G77"/>
    <mergeCell ref="B68:E68"/>
    <mergeCell ref="B71:G71"/>
    <mergeCell ref="B72:G72"/>
    <mergeCell ref="B73:G73"/>
    <mergeCell ref="B78:G78"/>
    <mergeCell ref="B70:G70"/>
    <mergeCell ref="B69:G69"/>
    <mergeCell ref="B74:G74"/>
    <mergeCell ref="B87:E87"/>
    <mergeCell ref="B88:E88"/>
    <mergeCell ref="B89:E89"/>
    <mergeCell ref="B90:E90"/>
    <mergeCell ref="B91:E91"/>
    <mergeCell ref="B50:F50"/>
    <mergeCell ref="B65:F65"/>
    <mergeCell ref="B26:F26"/>
    <mergeCell ref="B30:F30"/>
    <mergeCell ref="B31:F31"/>
    <mergeCell ref="B32:F32"/>
    <mergeCell ref="B27:F27"/>
    <mergeCell ref="B28:F28"/>
  </mergeCells>
  <conditionalFormatting sqref="B36">
    <cfRule type="duplicateValues" dxfId="14" priority="57"/>
  </conditionalFormatting>
  <conditionalFormatting sqref="B55">
    <cfRule type="duplicateValues" dxfId="13" priority="53"/>
  </conditionalFormatting>
  <conditionalFormatting sqref="B56:B64">
    <cfRule type="duplicateValues" dxfId="12" priority="33"/>
  </conditionalFormatting>
  <conditionalFormatting sqref="C56:C64">
    <cfRule type="duplicateValues" dxfId="11" priority="32"/>
  </conditionalFormatting>
  <conditionalFormatting sqref="B44">
    <cfRule type="duplicateValues" dxfId="10" priority="15"/>
  </conditionalFormatting>
  <conditionalFormatting sqref="B45">
    <cfRule type="duplicateValues" dxfId="9" priority="16"/>
  </conditionalFormatting>
  <conditionalFormatting sqref="B46">
    <cfRule type="duplicateValues" dxfId="8" priority="17"/>
  </conditionalFormatting>
  <conditionalFormatting sqref="B47">
    <cfRule type="duplicateValues" dxfId="7" priority="18"/>
  </conditionalFormatting>
  <conditionalFormatting sqref="B48">
    <cfRule type="duplicateValues" dxfId="6" priority="19"/>
  </conditionalFormatting>
  <conditionalFormatting sqref="B49 B51">
    <cfRule type="duplicateValues" dxfId="5" priority="69"/>
  </conditionalFormatting>
  <conditionalFormatting sqref="B39:B40">
    <cfRule type="duplicateValues" dxfId="4" priority="70"/>
  </conditionalFormatting>
  <conditionalFormatting sqref="B38">
    <cfRule type="duplicateValues" dxfId="3" priority="10"/>
  </conditionalFormatting>
  <conditionalFormatting sqref="B42">
    <cfRule type="duplicateValues" dxfId="2" priority="9"/>
  </conditionalFormatting>
  <conditionalFormatting sqref="B54">
    <cfRule type="duplicateValues" dxfId="1" priority="8"/>
  </conditionalFormatting>
  <conditionalFormatting sqref="B43">
    <cfRule type="duplicateValues" dxfId="0" priority="1"/>
  </conditionalFormatting>
  <pageMargins left="0.23622047244094491" right="0.23622047244094491" top="0" bottom="0" header="0.31496062992125984" footer="0.31496062992125984"/>
  <pageSetup paperSize="9" scale="81" fitToHeight="0" orientation="portrait" r:id="rId1"/>
  <rowBreaks count="1" manualBreakCount="1">
    <brk id="40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40"/>
  <sheetViews>
    <sheetView workbookViewId="0">
      <selection activeCell="B2" sqref="B2"/>
    </sheetView>
  </sheetViews>
  <sheetFormatPr defaultColWidth="9.140625" defaultRowHeight="15" x14ac:dyDescent="0.25"/>
  <cols>
    <col min="1" max="1" width="58.42578125" style="118" bestFit="1" customWidth="1"/>
    <col min="2" max="2" width="12.5703125" style="112" bestFit="1" customWidth="1"/>
    <col min="3" max="3" width="11.28515625" style="112" bestFit="1" customWidth="1"/>
    <col min="4" max="5" width="10" style="112" bestFit="1" customWidth="1"/>
    <col min="6" max="6" width="13" style="112" customWidth="1"/>
    <col min="7" max="7" width="7.140625" style="112" customWidth="1"/>
    <col min="8" max="8" width="19.5703125" style="112" bestFit="1" customWidth="1"/>
    <col min="9" max="16384" width="9.140625" style="112"/>
  </cols>
  <sheetData>
    <row r="1" spans="1:8" x14ac:dyDescent="0.25">
      <c r="A1" s="109" t="s">
        <v>52</v>
      </c>
      <c r="B1" s="110" t="s">
        <v>53</v>
      </c>
      <c r="C1" s="111"/>
      <c r="D1" s="111"/>
      <c r="E1" s="111"/>
    </row>
    <row r="2" spans="1:8" s="115" customFormat="1" x14ac:dyDescent="0.25">
      <c r="A2" s="113" t="s">
        <v>54</v>
      </c>
      <c r="B2" s="114">
        <v>60</v>
      </c>
    </row>
    <row r="3" spans="1:8" s="115" customFormat="1" x14ac:dyDescent="0.25">
      <c r="A3" s="113" t="s">
        <v>55</v>
      </c>
      <c r="B3" s="114">
        <v>100</v>
      </c>
    </row>
    <row r="4" spans="1:8" s="115" customFormat="1" ht="15.75" thickBot="1" x14ac:dyDescent="0.3">
      <c r="A4" s="116" t="s">
        <v>56</v>
      </c>
      <c r="B4" s="117">
        <v>20</v>
      </c>
    </row>
    <row r="5" spans="1:8" thickBot="1" x14ac:dyDescent="0.35"/>
    <row r="6" spans="1:8" ht="30.75" thickBot="1" x14ac:dyDescent="0.3">
      <c r="A6" s="119" t="s">
        <v>57</v>
      </c>
      <c r="B6" s="120"/>
      <c r="C6" s="120"/>
      <c r="D6" s="120"/>
      <c r="E6" s="120"/>
      <c r="F6" s="120"/>
      <c r="G6" s="120"/>
      <c r="H6" s="121" t="s">
        <v>58</v>
      </c>
    </row>
    <row r="7" spans="1:8" x14ac:dyDescent="0.25">
      <c r="A7" s="122" t="s">
        <v>59</v>
      </c>
      <c r="B7" s="120"/>
      <c r="C7" s="123"/>
      <c r="D7" s="120"/>
      <c r="E7" s="120"/>
      <c r="F7" s="123">
        <v>600</v>
      </c>
      <c r="G7" s="124">
        <f>B4</f>
        <v>20</v>
      </c>
      <c r="H7" s="125">
        <f>F7*G7*12</f>
        <v>144000</v>
      </c>
    </row>
    <row r="8" spans="1:8" ht="15.75" thickBot="1" x14ac:dyDescent="0.3">
      <c r="A8" s="126" t="s">
        <v>60</v>
      </c>
      <c r="B8" s="127"/>
      <c r="C8" s="128"/>
      <c r="D8" s="127"/>
      <c r="E8" s="127"/>
      <c r="F8" s="128">
        <v>600</v>
      </c>
      <c r="G8" s="129">
        <f>B3</f>
        <v>100</v>
      </c>
      <c r="H8" s="130">
        <f>F8*G8*12</f>
        <v>720000</v>
      </c>
    </row>
    <row r="9" spans="1:8" ht="30.75" thickBot="1" x14ac:dyDescent="0.3">
      <c r="A9" s="126" t="s">
        <v>61</v>
      </c>
      <c r="B9" s="131">
        <v>10</v>
      </c>
      <c r="C9" s="132">
        <v>2</v>
      </c>
      <c r="D9" s="128">
        <v>190</v>
      </c>
      <c r="E9" s="128">
        <f>D9/1000*C9*B9</f>
        <v>3.8</v>
      </c>
      <c r="F9" s="128">
        <f>E9*30</f>
        <v>114</v>
      </c>
      <c r="G9" s="129">
        <f>B2+B3</f>
        <v>160</v>
      </c>
      <c r="H9" s="130">
        <f>$F$9*G9*12</f>
        <v>218880</v>
      </c>
    </row>
    <row r="10" spans="1:8" ht="14.45" x14ac:dyDescent="0.3">
      <c r="A10" s="126"/>
      <c r="B10" s="127"/>
      <c r="C10" s="128"/>
      <c r="D10" s="127"/>
      <c r="E10" s="127"/>
      <c r="F10" s="128"/>
      <c r="G10" s="129"/>
      <c r="H10" s="133"/>
    </row>
    <row r="11" spans="1:8" x14ac:dyDescent="0.25">
      <c r="A11" s="134" t="s">
        <v>62</v>
      </c>
      <c r="B11" s="127"/>
      <c r="C11" s="128"/>
      <c r="D11" s="127"/>
      <c r="E11" s="127"/>
      <c r="F11" s="128"/>
      <c r="G11" s="129"/>
      <c r="H11" s="133"/>
    </row>
    <row r="12" spans="1:8" x14ac:dyDescent="0.25">
      <c r="A12" s="126" t="s">
        <v>63</v>
      </c>
      <c r="B12" s="127"/>
      <c r="C12" s="128"/>
      <c r="D12" s="127"/>
      <c r="E12" s="127"/>
      <c r="F12" s="128">
        <v>8000</v>
      </c>
      <c r="G12" s="129">
        <v>2</v>
      </c>
      <c r="H12" s="130">
        <f>G12*F12</f>
        <v>16000</v>
      </c>
    </row>
    <row r="13" spans="1:8" thickBot="1" x14ac:dyDescent="0.35">
      <c r="A13" s="126"/>
      <c r="B13" s="128"/>
      <c r="C13" s="128"/>
      <c r="D13" s="127"/>
      <c r="E13" s="127"/>
      <c r="F13" s="127"/>
      <c r="G13" s="129"/>
      <c r="H13" s="133"/>
    </row>
    <row r="14" spans="1:8" ht="38.25" x14ac:dyDescent="0.25">
      <c r="A14" s="134" t="s">
        <v>64</v>
      </c>
      <c r="B14" s="135" t="s">
        <v>65</v>
      </c>
      <c r="C14" s="136" t="s">
        <v>66</v>
      </c>
      <c r="D14" s="136" t="s">
        <v>67</v>
      </c>
      <c r="E14" s="136" t="s">
        <v>68</v>
      </c>
      <c r="F14" s="137"/>
      <c r="G14" s="138"/>
      <c r="H14" s="139"/>
    </row>
    <row r="15" spans="1:8" ht="15.75" thickBot="1" x14ac:dyDescent="0.3">
      <c r="A15" s="126" t="s">
        <v>69</v>
      </c>
      <c r="B15" s="140">
        <v>1.3888888888888889E-3</v>
      </c>
      <c r="C15" s="141">
        <f>B15*2</f>
        <v>2.7777777777777779E-3</v>
      </c>
      <c r="D15" s="141">
        <f>C15*30</f>
        <v>8.3333333333333343E-2</v>
      </c>
      <c r="E15" s="141">
        <f>D15*12</f>
        <v>1</v>
      </c>
      <c r="F15" s="128">
        <f>ABS($E$15)*24*200</f>
        <v>4800</v>
      </c>
      <c r="G15" s="142">
        <f>$B$3+$B$2</f>
        <v>160</v>
      </c>
      <c r="H15" s="130">
        <f>$G$15*$F$15</f>
        <v>768000</v>
      </c>
    </row>
    <row r="16" spans="1:8" x14ac:dyDescent="0.25">
      <c r="A16" s="126" t="s">
        <v>70</v>
      </c>
      <c r="B16" s="143"/>
      <c r="C16" s="141"/>
      <c r="D16" s="141">
        <v>0.125</v>
      </c>
      <c r="E16" s="141">
        <f t="shared" ref="E16:E19" si="0">D16*12</f>
        <v>1.5</v>
      </c>
      <c r="F16" s="128">
        <f>ABS($E$16)*24*200</f>
        <v>7200</v>
      </c>
      <c r="G16" s="142">
        <v>1</v>
      </c>
      <c r="H16" s="130">
        <f>$G$16*$F$16</f>
        <v>7200</v>
      </c>
    </row>
    <row r="17" spans="1:8" x14ac:dyDescent="0.25">
      <c r="A17" s="126" t="s">
        <v>71</v>
      </c>
      <c r="B17" s="143"/>
      <c r="C17" s="141"/>
      <c r="D17" s="141">
        <v>0.125</v>
      </c>
      <c r="E17" s="141">
        <f t="shared" si="0"/>
        <v>1.5</v>
      </c>
      <c r="F17" s="128">
        <f>ABS($E$17)*24*200</f>
        <v>7200</v>
      </c>
      <c r="G17" s="142">
        <v>1</v>
      </c>
      <c r="H17" s="130">
        <f>$G$17*$F$17</f>
        <v>7200</v>
      </c>
    </row>
    <row r="18" spans="1:8" x14ac:dyDescent="0.25">
      <c r="A18" s="126" t="s">
        <v>72</v>
      </c>
      <c r="B18" s="143"/>
      <c r="C18" s="141"/>
      <c r="D18" s="141">
        <v>1.0416666666666666E-2</v>
      </c>
      <c r="E18" s="141">
        <f t="shared" si="0"/>
        <v>0.125</v>
      </c>
      <c r="F18" s="128">
        <f>ABS($E$18)*24*200</f>
        <v>600</v>
      </c>
      <c r="G18" s="129">
        <f>B4</f>
        <v>20</v>
      </c>
      <c r="H18" s="130">
        <f>$G$18*$F$18</f>
        <v>12000</v>
      </c>
    </row>
    <row r="19" spans="1:8" ht="15.75" thickBot="1" x14ac:dyDescent="0.3">
      <c r="A19" s="144" t="s">
        <v>73</v>
      </c>
      <c r="B19" s="145"/>
      <c r="C19" s="146"/>
      <c r="D19" s="146">
        <v>6.9444444444444441E-3</v>
      </c>
      <c r="E19" s="146">
        <f t="shared" si="0"/>
        <v>8.3333333333333329E-2</v>
      </c>
      <c r="F19" s="147">
        <f>ABS($E$19)*24*200</f>
        <v>400</v>
      </c>
      <c r="G19" s="148">
        <f>$B$3</f>
        <v>100</v>
      </c>
      <c r="H19" s="149">
        <f>$G$19*$F$19</f>
        <v>40000</v>
      </c>
    </row>
    <row r="20" spans="1:8" ht="15.75" thickBot="1" x14ac:dyDescent="0.3">
      <c r="A20" s="150"/>
      <c r="B20" s="151"/>
      <c r="C20" s="151"/>
      <c r="D20" s="151"/>
      <c r="E20" s="151"/>
      <c r="F20" s="151"/>
      <c r="G20" s="152" t="s">
        <v>74</v>
      </c>
      <c r="H20" s="153">
        <f>SUM(H7:H19)</f>
        <v>1933280</v>
      </c>
    </row>
    <row r="21" spans="1:8" thickBot="1" x14ac:dyDescent="0.35">
      <c r="A21" s="154"/>
      <c r="H21" s="155"/>
    </row>
    <row r="22" spans="1:8" x14ac:dyDescent="0.25">
      <c r="A22" s="156" t="s">
        <v>75</v>
      </c>
      <c r="B22" s="157"/>
      <c r="C22" s="158"/>
      <c r="D22" s="158"/>
      <c r="E22" s="158"/>
      <c r="F22" s="159"/>
      <c r="G22" s="159"/>
      <c r="H22" s="121" t="s">
        <v>76</v>
      </c>
    </row>
    <row r="23" spans="1:8" x14ac:dyDescent="0.25">
      <c r="A23" s="126" t="s">
        <v>77</v>
      </c>
      <c r="B23" s="143"/>
      <c r="C23" s="141"/>
      <c r="D23" s="141"/>
      <c r="E23" s="141"/>
      <c r="F23" s="128">
        <v>2990</v>
      </c>
      <c r="G23" s="160">
        <f>B2+B3</f>
        <v>160</v>
      </c>
      <c r="H23" s="130">
        <f>G23*F23</f>
        <v>478400</v>
      </c>
    </row>
    <row r="24" spans="1:8" ht="15.75" thickBot="1" x14ac:dyDescent="0.3">
      <c r="A24" s="126" t="s">
        <v>78</v>
      </c>
      <c r="B24" s="143"/>
      <c r="C24" s="141"/>
      <c r="D24" s="141"/>
      <c r="E24" s="141"/>
      <c r="F24" s="128">
        <v>300</v>
      </c>
      <c r="G24" s="160">
        <f>B2+B3</f>
        <v>160</v>
      </c>
      <c r="H24" s="130">
        <f>G24*F24</f>
        <v>48000</v>
      </c>
    </row>
    <row r="25" spans="1:8" ht="15.75" thickBot="1" x14ac:dyDescent="0.3">
      <c r="A25" s="150"/>
      <c r="B25" s="161"/>
      <c r="C25" s="162"/>
      <c r="D25" s="162"/>
      <c r="E25" s="162"/>
      <c r="F25" s="163"/>
      <c r="G25" s="152" t="s">
        <v>74</v>
      </c>
      <c r="H25" s="153">
        <f>SUM(H23:H24)</f>
        <v>526400</v>
      </c>
    </row>
    <row r="26" spans="1:8" s="127" customFormat="1" ht="15.75" thickBot="1" x14ac:dyDescent="0.3">
      <c r="A26" s="137"/>
      <c r="B26" s="143"/>
      <c r="C26" s="141"/>
      <c r="D26" s="141"/>
      <c r="E26" s="141"/>
      <c r="F26" s="164"/>
      <c r="H26" s="165"/>
    </row>
    <row r="27" spans="1:8" ht="30" x14ac:dyDescent="0.25">
      <c r="A27" s="156" t="s">
        <v>79</v>
      </c>
      <c r="B27" s="157"/>
      <c r="C27" s="158"/>
      <c r="D27" s="158"/>
      <c r="E27" s="158"/>
      <c r="F27" s="159"/>
      <c r="G27" s="159"/>
      <c r="H27" s="121" t="s">
        <v>58</v>
      </c>
    </row>
    <row r="28" spans="1:8" x14ac:dyDescent="0.25">
      <c r="A28" s="126" t="s">
        <v>80</v>
      </c>
      <c r="B28" s="127">
        <v>60</v>
      </c>
      <c r="C28" s="141"/>
      <c r="D28" s="141"/>
      <c r="E28" s="141"/>
      <c r="F28" s="128">
        <v>1044</v>
      </c>
      <c r="G28" s="160">
        <f>B2</f>
        <v>60</v>
      </c>
      <c r="H28" s="130">
        <f>G28*F28*365/B28</f>
        <v>381060</v>
      </c>
    </row>
    <row r="29" spans="1:8" ht="15.75" thickBot="1" x14ac:dyDescent="0.3">
      <c r="A29" s="126" t="s">
        <v>80</v>
      </c>
      <c r="B29" s="127">
        <v>60</v>
      </c>
      <c r="C29" s="141"/>
      <c r="D29" s="141"/>
      <c r="E29" s="141"/>
      <c r="F29" s="128">
        <v>1044</v>
      </c>
      <c r="G29" s="160">
        <f>B3</f>
        <v>100</v>
      </c>
      <c r="H29" s="130">
        <f>G29*F29*365/B29</f>
        <v>635100</v>
      </c>
    </row>
    <row r="30" spans="1:8" ht="30.75" thickBot="1" x14ac:dyDescent="0.3">
      <c r="A30" s="126" t="s">
        <v>81</v>
      </c>
      <c r="B30" s="131">
        <v>5</v>
      </c>
      <c r="C30" s="132">
        <f>C9</f>
        <v>2</v>
      </c>
      <c r="D30" s="128">
        <f>D9</f>
        <v>190</v>
      </c>
      <c r="E30" s="128">
        <f>D30/1000*C30*B30</f>
        <v>1.9</v>
      </c>
      <c r="F30" s="128">
        <f>E30*30</f>
        <v>57</v>
      </c>
      <c r="G30" s="127">
        <f>B2+B3</f>
        <v>160</v>
      </c>
      <c r="H30" s="130">
        <f>F30*12*G30</f>
        <v>109440</v>
      </c>
    </row>
    <row r="31" spans="1:8" ht="15.75" thickBot="1" x14ac:dyDescent="0.3">
      <c r="A31" s="166"/>
      <c r="B31" s="127"/>
      <c r="C31" s="127"/>
      <c r="D31" s="127"/>
      <c r="E31" s="127"/>
      <c r="F31" s="127"/>
      <c r="G31" s="127"/>
      <c r="H31" s="133"/>
    </row>
    <row r="32" spans="1:8" ht="38.25" x14ac:dyDescent="0.25">
      <c r="A32" s="134" t="s">
        <v>64</v>
      </c>
      <c r="B32" s="135" t="s">
        <v>65</v>
      </c>
      <c r="C32" s="136" t="s">
        <v>66</v>
      </c>
      <c r="D32" s="136" t="s">
        <v>67</v>
      </c>
      <c r="E32" s="136" t="s">
        <v>68</v>
      </c>
      <c r="F32" s="137"/>
      <c r="G32" s="167"/>
      <c r="H32" s="139"/>
    </row>
    <row r="33" spans="1:8" ht="15.75" thickBot="1" x14ac:dyDescent="0.3">
      <c r="A33" s="126" t="s">
        <v>69</v>
      </c>
      <c r="B33" s="140">
        <v>6.9444444444444447E-4</v>
      </c>
      <c r="C33" s="141">
        <f>B33*2</f>
        <v>1.3888888888888889E-3</v>
      </c>
      <c r="D33" s="141">
        <f>C33*30</f>
        <v>4.1666666666666671E-2</v>
      </c>
      <c r="E33" s="141">
        <f>D33*12</f>
        <v>0.5</v>
      </c>
      <c r="F33" s="128">
        <f>ABS(E33)*24*200</f>
        <v>2400</v>
      </c>
      <c r="G33" s="142">
        <f>$B$3+$B$2</f>
        <v>160</v>
      </c>
      <c r="H33" s="130">
        <f>F33*G33</f>
        <v>384000</v>
      </c>
    </row>
    <row r="34" spans="1:8" x14ac:dyDescent="0.25">
      <c r="A34" s="126" t="s">
        <v>82</v>
      </c>
      <c r="B34" s="143"/>
      <c r="C34" s="141"/>
      <c r="D34" s="141">
        <v>0.125</v>
      </c>
      <c r="E34" s="141">
        <f t="shared" ref="E34:E35" si="1">D34*12</f>
        <v>1.5</v>
      </c>
      <c r="F34" s="128">
        <f>ABS($E$16)*24*200</f>
        <v>7200</v>
      </c>
      <c r="G34" s="142">
        <f>B2+B3</f>
        <v>160</v>
      </c>
      <c r="H34" s="130">
        <f>$G$16*$F$16</f>
        <v>7200</v>
      </c>
    </row>
    <row r="35" spans="1:8" ht="15.75" thickBot="1" x14ac:dyDescent="0.3">
      <c r="A35" s="144" t="s">
        <v>83</v>
      </c>
      <c r="B35" s="145"/>
      <c r="C35" s="146"/>
      <c r="D35" s="146">
        <v>6.9444444444444441E-3</v>
      </c>
      <c r="E35" s="146">
        <f t="shared" si="1"/>
        <v>8.3333333333333329E-2</v>
      </c>
      <c r="F35" s="147">
        <f>ABS(E35)*24*200</f>
        <v>400</v>
      </c>
      <c r="G35" s="168">
        <f>B2+B3</f>
        <v>160</v>
      </c>
      <c r="H35" s="149">
        <f>G35*F35</f>
        <v>64000</v>
      </c>
    </row>
    <row r="36" spans="1:8" ht="15.75" thickBot="1" x14ac:dyDescent="0.3">
      <c r="A36" s="169"/>
      <c r="B36" s="151"/>
      <c r="C36" s="151"/>
      <c r="D36" s="151"/>
      <c r="E36" s="151"/>
      <c r="F36" s="151"/>
      <c r="G36" s="152" t="s">
        <v>74</v>
      </c>
      <c r="H36" s="153">
        <f>SUM(H28:H35)</f>
        <v>1580800</v>
      </c>
    </row>
    <row r="37" spans="1:8" ht="15.75" thickBot="1" x14ac:dyDescent="0.3"/>
    <row r="38" spans="1:8" ht="21.75" thickBot="1" x14ac:dyDescent="0.3">
      <c r="C38" s="218" t="s">
        <v>84</v>
      </c>
      <c r="D38" s="219"/>
      <c r="E38" s="219"/>
      <c r="F38" s="219"/>
      <c r="G38" s="219"/>
      <c r="H38" s="182">
        <f>H20-H25-H36</f>
        <v>-173920</v>
      </c>
    </row>
    <row r="39" spans="1:8" ht="21.75" thickBot="1" x14ac:dyDescent="0.3">
      <c r="C39" s="220" t="s">
        <v>85</v>
      </c>
      <c r="D39" s="221"/>
      <c r="E39" s="221"/>
      <c r="F39" s="221"/>
      <c r="G39" s="221"/>
      <c r="H39" s="183">
        <f>H20-H36</f>
        <v>352480</v>
      </c>
    </row>
    <row r="40" spans="1:8" x14ac:dyDescent="0.25">
      <c r="G40" s="111"/>
    </row>
  </sheetData>
  <mergeCells count="2">
    <mergeCell ref="C38:G38"/>
    <mergeCell ref="C39:G39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Коммерческое предложение</vt:lpstr>
      <vt:lpstr>Рассчет экономии от внедрения</vt:lpstr>
      <vt:lpstr>'Коммерческое предложение'!Print_Area</vt:lpstr>
      <vt:lpstr>'Коммерческое предложение'!Область_печати</vt:lpstr>
      <vt:lpstr>'Рассчет экономии от внедрения'!Область_печати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Денис Виноградов</cp:lastModifiedBy>
  <cp:lastPrinted>2018-03-20T05:59:37Z</cp:lastPrinted>
  <dcterms:created xsi:type="dcterms:W3CDTF">2018-01-22T12:47:36Z</dcterms:created>
  <dcterms:modified xsi:type="dcterms:W3CDTF">2019-12-11T08:35:31Z</dcterms:modified>
</cp:coreProperties>
</file>